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255" windowHeight="7395" activeTab="4"/>
  </bookViews>
  <sheets>
    <sheet name="income" sheetId="1" r:id="rId1"/>
    <sheet name="Bal sheet" sheetId="2" r:id="rId2"/>
    <sheet name="Equity" sheetId="4" r:id="rId3"/>
    <sheet name="Cash Flow" sheetId="3" r:id="rId4"/>
    <sheet name="Note-CF" sheetId="5" r:id="rId5"/>
  </sheets>
  <externalReferences>
    <externalReference r:id="rId6"/>
    <externalReference r:id="rId7"/>
  </externalReferences>
  <calcPr calcId="124519"/>
</workbook>
</file>

<file path=xl/calcChain.xml><?xml version="1.0" encoding="utf-8"?>
<calcChain xmlns="http://schemas.openxmlformats.org/spreadsheetml/2006/main">
  <c r="F28" i="5"/>
  <c r="D26"/>
  <c r="D25"/>
  <c r="D28" s="1"/>
  <c r="F16"/>
  <c r="D16"/>
  <c r="M47" i="4"/>
  <c r="K47"/>
  <c r="I47"/>
  <c r="G47"/>
  <c r="E47"/>
  <c r="C47"/>
  <c r="O44"/>
  <c r="O42"/>
  <c r="O38"/>
  <c r="O37"/>
  <c r="O34"/>
  <c r="O32"/>
  <c r="O47" s="1"/>
  <c r="I28"/>
  <c r="G28"/>
  <c r="E28"/>
  <c r="C28"/>
  <c r="O24"/>
  <c r="O22"/>
  <c r="K28"/>
  <c r="O18"/>
  <c r="O17"/>
  <c r="O14"/>
  <c r="M12"/>
  <c r="M28" s="1"/>
  <c r="D87" i="3"/>
  <c r="F81"/>
  <c r="D77"/>
  <c r="D76"/>
  <c r="D75"/>
  <c r="D74"/>
  <c r="D73"/>
  <c r="D72"/>
  <c r="F66"/>
  <c r="D61"/>
  <c r="D59"/>
  <c r="D57"/>
  <c r="D66" s="1"/>
  <c r="D44"/>
  <c r="D43"/>
  <c r="D39"/>
  <c r="F35"/>
  <c r="F41" s="1"/>
  <c r="F48" s="1"/>
  <c r="D33"/>
  <c r="D32"/>
  <c r="D78" s="1"/>
  <c r="D31"/>
  <c r="D45" s="1"/>
  <c r="D30"/>
  <c r="D28"/>
  <c r="D22"/>
  <c r="D21"/>
  <c r="D20"/>
  <c r="D18"/>
  <c r="D17"/>
  <c r="D16"/>
  <c r="D37" s="1"/>
  <c r="D15"/>
  <c r="D38" s="1"/>
  <c r="D11"/>
  <c r="D35" s="1"/>
  <c r="D41" s="1"/>
  <c r="D48" s="1"/>
  <c r="F43" i="2"/>
  <c r="F42"/>
  <c r="F36"/>
  <c r="F35"/>
  <c r="F29"/>
  <c r="F28"/>
  <c r="F27"/>
  <c r="F22"/>
  <c r="F21"/>
  <c r="F20"/>
  <c r="F19"/>
  <c r="F14"/>
  <c r="F13"/>
  <c r="F12"/>
  <c r="F11"/>
  <c r="F9"/>
  <c r="H44"/>
  <c r="H47" s="1"/>
  <c r="H37"/>
  <c r="F37"/>
  <c r="H30"/>
  <c r="H24"/>
  <c r="H32" s="1"/>
  <c r="H16"/>
  <c r="F16"/>
  <c r="I44" i="1"/>
  <c r="G44"/>
  <c r="E44"/>
  <c r="C44"/>
  <c r="I43"/>
  <c r="G43"/>
  <c r="E43"/>
  <c r="C43"/>
  <c r="I33"/>
  <c r="G33"/>
  <c r="E33"/>
  <c r="C33"/>
  <c r="I26"/>
  <c r="G26"/>
  <c r="E26"/>
  <c r="C26"/>
  <c r="I22"/>
  <c r="G22"/>
  <c r="E22"/>
  <c r="C22"/>
  <c r="I20"/>
  <c r="G20"/>
  <c r="E20"/>
  <c r="C20"/>
  <c r="I18"/>
  <c r="G18"/>
  <c r="E18"/>
  <c r="C18"/>
  <c r="I16"/>
  <c r="G16"/>
  <c r="E16"/>
  <c r="C16"/>
  <c r="I14"/>
  <c r="G14"/>
  <c r="E14"/>
  <c r="C14"/>
  <c r="I12"/>
  <c r="I24" s="1"/>
  <c r="I29" s="1"/>
  <c r="I35" s="1"/>
  <c r="I38" s="1"/>
  <c r="I40" s="1"/>
  <c r="G12"/>
  <c r="G24" s="1"/>
  <c r="G29" s="1"/>
  <c r="G35" s="1"/>
  <c r="G38" s="1"/>
  <c r="G40" s="1"/>
  <c r="E12"/>
  <c r="E24" s="1"/>
  <c r="E29" s="1"/>
  <c r="E35" s="1"/>
  <c r="E38" s="1"/>
  <c r="E40" s="1"/>
  <c r="C12"/>
  <c r="C24" s="1"/>
  <c r="C29" s="1"/>
  <c r="C35" s="1"/>
  <c r="C38" s="1"/>
  <c r="C40" s="1"/>
  <c r="O19" i="4" l="1"/>
  <c r="O28" s="1"/>
  <c r="D81" i="3"/>
  <c r="D84" s="1"/>
  <c r="D90" s="1"/>
  <c r="F84"/>
  <c r="F90" s="1"/>
  <c r="H39" i="2"/>
  <c r="F44"/>
  <c r="F47" s="1"/>
  <c r="F30"/>
  <c r="F24"/>
  <c r="F32" l="1"/>
  <c r="F39" s="1"/>
</calcChain>
</file>

<file path=xl/comments1.xml><?xml version="1.0" encoding="utf-8"?>
<comments xmlns="http://schemas.openxmlformats.org/spreadsheetml/2006/main">
  <authors>
    <author>user</author>
  </authors>
  <commentList>
    <comment ref="C2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<sst xmlns="http://schemas.openxmlformats.org/spreadsheetml/2006/main" count="211" uniqueCount="158">
  <si>
    <t>Harrisons Holdings (Malaysia) Berhad [194675-H]</t>
  </si>
  <si>
    <t>Condensed Consolidated Income Statements</t>
  </si>
  <si>
    <t>For the financial year ended 31 December 2009</t>
  </si>
  <si>
    <t>Current</t>
  </si>
  <si>
    <t>12 months</t>
  </si>
  <si>
    <t>Quarter Ended</t>
  </si>
  <si>
    <t>Ended</t>
  </si>
  <si>
    <t>31 December</t>
  </si>
  <si>
    <t>RM'000</t>
  </si>
  <si>
    <t>Revenue</t>
  </si>
  <si>
    <t>Operating expenses</t>
  </si>
  <si>
    <t>Other expenses</t>
  </si>
  <si>
    <t>Other income</t>
  </si>
  <si>
    <t>Finance cost</t>
  </si>
  <si>
    <t>Share of results of associates</t>
  </si>
  <si>
    <t>Profit before tax</t>
  </si>
  <si>
    <t>Taxation</t>
  </si>
  <si>
    <t xml:space="preserve">Profit for the period from </t>
  </si>
  <si>
    <t xml:space="preserve">  continuing operations</t>
  </si>
  <si>
    <t>Discontinued Operations</t>
  </si>
  <si>
    <t>Profit for the period from</t>
  </si>
  <si>
    <t xml:space="preserve">   a discontinued operation</t>
  </si>
  <si>
    <t>Profit for the period</t>
  </si>
  <si>
    <t>Attributable to:</t>
  </si>
  <si>
    <t>Equity holders of the parent</t>
  </si>
  <si>
    <t>Minority interest</t>
  </si>
  <si>
    <t>Earnings per share</t>
  </si>
  <si>
    <t>- basic (sen)</t>
  </si>
  <si>
    <t>*</t>
  </si>
  <si>
    <t xml:space="preserve">- diluted (sen) </t>
  </si>
  <si>
    <t>* After adjusting for additional shares issued from the exercise of Executive Share Option Scheme</t>
  </si>
  <si>
    <t>The Condensed Consolidated Income Statements should be read in conjuction with</t>
  </si>
  <si>
    <t>the Annual Financial Report for the financial year ended 31 December 2008 and</t>
  </si>
  <si>
    <t xml:space="preserve"> the explanatory note attached to the interim financial report.</t>
  </si>
  <si>
    <t>Condensed Consolidated Balance Sheets</t>
  </si>
  <si>
    <t>As At 31 December 2009</t>
  </si>
  <si>
    <t>Unaudited</t>
  </si>
  <si>
    <t>As At</t>
  </si>
  <si>
    <t>31 December 2009</t>
  </si>
  <si>
    <t>31 December 2008</t>
  </si>
  <si>
    <t>NON CURRENT ASSETS</t>
  </si>
  <si>
    <t>Property, plant &amp; equipment</t>
  </si>
  <si>
    <t>Investment properties</t>
  </si>
  <si>
    <t>Prepaid lease payments</t>
  </si>
  <si>
    <t>Other investments</t>
  </si>
  <si>
    <t>Long term trade receivables</t>
  </si>
  <si>
    <t>Deferred Tax Assets</t>
  </si>
  <si>
    <t>CURRENT ASSETS</t>
  </si>
  <si>
    <t>Inventories</t>
  </si>
  <si>
    <t>Trade and other receivables</t>
  </si>
  <si>
    <t>Tax Recoverables</t>
  </si>
  <si>
    <t>Deposits, bank and cash balances</t>
  </si>
  <si>
    <t>CURRENT LIABILITIES</t>
  </si>
  <si>
    <t>Trade and other payables</t>
  </si>
  <si>
    <t>Current tax liabilities</t>
  </si>
  <si>
    <t xml:space="preserve">Borrowings </t>
  </si>
  <si>
    <t>NET CURRENT ASSETS</t>
  </si>
  <si>
    <t>NON CURRENT LIABILITIES</t>
  </si>
  <si>
    <t>Deferred tax liabilities</t>
  </si>
  <si>
    <t>CAPITAL AND RESERVES</t>
  </si>
  <si>
    <t>Share capital</t>
  </si>
  <si>
    <t>Reserves</t>
  </si>
  <si>
    <t>Share Premium</t>
  </si>
  <si>
    <t xml:space="preserve"> </t>
  </si>
  <si>
    <t>Total Equity</t>
  </si>
  <si>
    <t>Net Assets per share (RM)</t>
  </si>
  <si>
    <t>Condensed Consolidated Cash Flow Statements</t>
  </si>
  <si>
    <t>12 months period ended</t>
  </si>
  <si>
    <t>Note</t>
  </si>
  <si>
    <t>CASH FLOWS FROM OPERATING ACTIVITIES</t>
  </si>
  <si>
    <t>Net profit after tax</t>
  </si>
  <si>
    <t>Adjustments for non-cash items:</t>
  </si>
  <si>
    <t>Bad debts written off</t>
  </si>
  <si>
    <t>Allowance for doubtful debts</t>
  </si>
  <si>
    <t>Amortisation of prepaid lease payment</t>
  </si>
  <si>
    <t>Inventories written off</t>
  </si>
  <si>
    <t>Property, plant and equipment</t>
  </si>
  <si>
    <t>- depreciation</t>
  </si>
  <si>
    <t>- gain on disposal</t>
  </si>
  <si>
    <t>- written off</t>
  </si>
  <si>
    <t>- impairment loss</t>
  </si>
  <si>
    <t>- written back</t>
  </si>
  <si>
    <t xml:space="preserve">Expenses arising from equity-settled </t>
  </si>
  <si>
    <t xml:space="preserve">  share based payment transactions</t>
  </si>
  <si>
    <t>Unrealised foreign exchange gain</t>
  </si>
  <si>
    <t>Dividend Income (gross)</t>
  </si>
  <si>
    <t>Interest income</t>
  </si>
  <si>
    <t>Interest expenses</t>
  </si>
  <si>
    <t>Changes in working capital:</t>
  </si>
  <si>
    <t>Decrease/(Increase) in inventories</t>
  </si>
  <si>
    <t>Increase in receivables</t>
  </si>
  <si>
    <t>(Decrease)/Increase in payables</t>
  </si>
  <si>
    <t>Tax paid</t>
  </si>
  <si>
    <t>Tax Refund</t>
  </si>
  <si>
    <t>Interest received</t>
  </si>
  <si>
    <t xml:space="preserve">  Net cash generated from operating activities</t>
  </si>
  <si>
    <t>The Condensed Consolidated Cash Flow Statements should be read in conjunction with the</t>
  </si>
  <si>
    <t xml:space="preserve">Annual Financial Report for the year ended 31 December 2008 and the explanatory note attached </t>
  </si>
  <si>
    <t>to the interim financial report.</t>
  </si>
  <si>
    <t>CASH FLOWS FROM INVESTING ACTIVITIES</t>
  </si>
  <si>
    <t>Purchase of property, plant and equipment</t>
  </si>
  <si>
    <t xml:space="preserve">Proceeds from the sale of property, </t>
  </si>
  <si>
    <t xml:space="preserve">  plant and equipments</t>
  </si>
  <si>
    <t>Purchase of other investment</t>
  </si>
  <si>
    <t>Proceeds from sale of other investments</t>
  </si>
  <si>
    <t>Dividend received from other investments</t>
  </si>
  <si>
    <t>Recovery of other investments written off</t>
  </si>
  <si>
    <t>Net cash used in investing activities</t>
  </si>
  <si>
    <t>CASH FLOWS FROM FINANCING ACTIVITIES</t>
  </si>
  <si>
    <t>Proceeds from issue of shares</t>
  </si>
  <si>
    <t>Purchase of treasury shares</t>
  </si>
  <si>
    <t>Repayment of short term borrowings</t>
  </si>
  <si>
    <t>Drawdown from short term borrowings</t>
  </si>
  <si>
    <t>Dividend paid</t>
  </si>
  <si>
    <t>Proceeds from /(Repayment of) finance lease liabilities</t>
  </si>
  <si>
    <t>Interest paid</t>
  </si>
  <si>
    <t xml:space="preserve"> Net cash used in financing activities</t>
  </si>
  <si>
    <t>NET INCREASE IN CASH AND CASH EQUIVALENTS</t>
  </si>
  <si>
    <t xml:space="preserve">  DURING THE FINANCIAL YEAR</t>
  </si>
  <si>
    <t xml:space="preserve">CASH AND CASH EQUIVALENTS </t>
  </si>
  <si>
    <t xml:space="preserve">  AT BEGINNING OF FINANCIAL YEAR</t>
  </si>
  <si>
    <t>CASH AND CASH EQUIVALENTS</t>
  </si>
  <si>
    <t xml:space="preserve">  AT END OF FINANCIAL YEAR</t>
  </si>
  <si>
    <t>Allowance for inventories obsolescence</t>
  </si>
  <si>
    <t>Condensed Consolidated Statement of Changes in Equity</t>
  </si>
  <si>
    <t>For the financial period ended 31 December 2009</t>
  </si>
  <si>
    <t>Issued and fully paid ordinary shares of       RM1 each</t>
  </si>
  <si>
    <t>Share Options Reserves</t>
  </si>
  <si>
    <t>Number of Shares</t>
  </si>
  <si>
    <t>Nominal Value</t>
  </si>
  <si>
    <t>Treasury Shares</t>
  </si>
  <si>
    <t>Retained Earnings</t>
  </si>
  <si>
    <t>Total</t>
  </si>
  <si>
    <t>'000</t>
  </si>
  <si>
    <t>At 1 January 2009</t>
  </si>
  <si>
    <t>Net profit for the year</t>
  </si>
  <si>
    <t>Executives Share Option Scheme:</t>
  </si>
  <si>
    <t>- issue of shares:</t>
  </si>
  <si>
    <t>- fair value of Options granted previously</t>
  </si>
  <si>
    <t>- Options lapsed</t>
  </si>
  <si>
    <t>Dividend paid for the year ended:</t>
  </si>
  <si>
    <t xml:space="preserve">  31 December 2008</t>
  </si>
  <si>
    <t>At 31 December 2009</t>
  </si>
  <si>
    <t>At 1 January 2008</t>
  </si>
  <si>
    <t>Net proft for the year</t>
  </si>
  <si>
    <t xml:space="preserve">  31 December 2007</t>
  </si>
  <si>
    <t>At 31 December 2008</t>
  </si>
  <si>
    <t xml:space="preserve">The Condensed Consolidated Statements of Changes in Equity should be read in conjunction with the </t>
  </si>
  <si>
    <t xml:space="preserve">Annual Financial Report for the year ended 31 December 2008 and the explanatory note attached to the </t>
  </si>
  <si>
    <t>interim financial report.</t>
  </si>
  <si>
    <t>Note to Condensed Consolidated Cash Flow Statements</t>
  </si>
  <si>
    <t>CASH AND CASH EQUIVALENTS AT BEGINNING OF FINANCIAL YEAR</t>
  </si>
  <si>
    <t>As at</t>
  </si>
  <si>
    <t>01 January 2009</t>
  </si>
  <si>
    <t>01 January 2008</t>
  </si>
  <si>
    <t>Deposits, cash and bank balances</t>
  </si>
  <si>
    <t>Bank overdrafts</t>
  </si>
  <si>
    <t>CASH AND CASH EQUIVALENTS AT END OF FINANCIAL YEAR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</si>
</sst>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  <numFmt numFmtId="166" formatCode="_-* #,##0.00_-;\-* #,##0.00_-;_-* &quot;-&quot;??_-;_-@_-"/>
    <numFmt numFmtId="167" formatCode="dd\ mmmm\ yyyy"/>
    <numFmt numFmtId="168" formatCode="_-* #,##0_-;\-* #,##0_-;_-* &quot;-&quot;??_-;_-@_-"/>
    <numFmt numFmtId="169" formatCode="0_);\(0\)"/>
  </numFmts>
  <fonts count="19">
    <font>
      <sz val="11"/>
      <color theme="1"/>
      <name val="Calibri"/>
      <family val="2"/>
      <scheme val="minor"/>
    </font>
    <font>
      <sz val="12"/>
      <name val="Gill Sans MT"/>
      <family val="2"/>
    </font>
    <font>
      <b/>
      <sz val="12"/>
      <name val="Franklin Gothic Book"/>
      <family val="2"/>
    </font>
    <font>
      <sz val="10"/>
      <name val="Franklin Gothic Book"/>
      <family val="2"/>
    </font>
    <font>
      <b/>
      <sz val="10"/>
      <name val="Franklin Gothic Book"/>
      <family val="2"/>
    </font>
    <font>
      <sz val="12"/>
      <name val="Franklin Gothic Book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2"/>
      <name val="Franklin Gothic Book"/>
      <family val="2"/>
    </font>
    <font>
      <b/>
      <sz val="10"/>
      <name val="Arial"/>
      <family val="2"/>
    </font>
    <font>
      <sz val="12"/>
      <color indexed="8"/>
      <name val="Franklin Gothic Book"/>
      <family val="2"/>
    </font>
    <font>
      <sz val="12"/>
      <name val="Arial"/>
      <family val="2"/>
    </font>
    <font>
      <b/>
      <sz val="12"/>
      <color indexed="8"/>
      <name val="Franklin Gothic Book"/>
      <family val="2"/>
    </font>
    <font>
      <i/>
      <sz val="12"/>
      <color indexed="8"/>
      <name val="Franklin Gothic Book"/>
      <family val="2"/>
    </font>
    <font>
      <sz val="10"/>
      <name val="Gill Sans MT"/>
      <family val="2"/>
    </font>
    <font>
      <u/>
      <sz val="12"/>
      <name val="Franklin Gothic Boo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Franklin Gothic Boo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1" fontId="5" fillId="0" borderId="0" xfId="0" applyNumberFormat="1" applyFont="1" applyBorder="1"/>
    <xf numFmtId="41" fontId="5" fillId="0" borderId="0" xfId="0" applyNumberFormat="1" applyFont="1"/>
    <xf numFmtId="0" fontId="2" fillId="0" borderId="0" xfId="0" applyFont="1" applyBorder="1"/>
    <xf numFmtId="0" fontId="5" fillId="0" borderId="0" xfId="0" applyFont="1" applyBorder="1"/>
    <xf numFmtId="37" fontId="5" fillId="0" borderId="0" xfId="0" applyNumberFormat="1" applyFont="1" applyBorder="1"/>
    <xf numFmtId="37" fontId="5" fillId="0" borderId="0" xfId="0" applyNumberFormat="1" applyFont="1"/>
    <xf numFmtId="37" fontId="5" fillId="0" borderId="1" xfId="0" applyNumberFormat="1" applyFont="1" applyBorder="1"/>
    <xf numFmtId="41" fontId="5" fillId="0" borderId="1" xfId="0" applyNumberFormat="1" applyFont="1" applyBorder="1"/>
    <xf numFmtId="37" fontId="3" fillId="0" borderId="0" xfId="0" applyNumberFormat="1" applyFont="1"/>
    <xf numFmtId="41" fontId="5" fillId="0" borderId="2" xfId="0" applyNumberFormat="1" applyFont="1" applyBorder="1"/>
    <xf numFmtId="41" fontId="5" fillId="0" borderId="3" xfId="0" applyNumberFormat="1" applyFont="1" applyBorder="1"/>
    <xf numFmtId="3" fontId="5" fillId="0" borderId="0" xfId="0" applyNumberFormat="1" applyFont="1" applyBorder="1"/>
    <xf numFmtId="3" fontId="5" fillId="0" borderId="0" xfId="0" applyNumberFormat="1" applyFont="1"/>
    <xf numFmtId="3" fontId="5" fillId="0" borderId="4" xfId="0" applyNumberFormat="1" applyFont="1" applyBorder="1"/>
    <xf numFmtId="0" fontId="2" fillId="0" borderId="0" xfId="0" quotePrefix="1" applyFont="1"/>
    <xf numFmtId="39" fontId="5" fillId="0" borderId="0" xfId="0" applyNumberFormat="1" applyFont="1"/>
    <xf numFmtId="39" fontId="5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43" fontId="5" fillId="0" borderId="0" xfId="2" applyFont="1"/>
    <xf numFmtId="39" fontId="5" fillId="0" borderId="0" xfId="2" applyNumberFormat="1" applyFont="1" applyAlignment="1">
      <alignment horizontal="right"/>
    </xf>
    <xf numFmtId="41" fontId="5" fillId="0" borderId="0" xfId="0" applyNumberFormat="1" applyFont="1" applyAlignment="1">
      <alignment horizontal="right"/>
    </xf>
    <xf numFmtId="0" fontId="4" fillId="0" borderId="0" xfId="0" applyFont="1" applyBorder="1"/>
    <xf numFmtId="165" fontId="3" fillId="0" borderId="0" xfId="2" applyNumberFormat="1" applyFont="1"/>
    <xf numFmtId="0" fontId="8" fillId="0" borderId="0" xfId="0" applyFont="1"/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37" fontId="10" fillId="0" borderId="0" xfId="0" applyNumberFormat="1" applyFont="1" applyProtection="1"/>
    <xf numFmtId="165" fontId="5" fillId="0" borderId="0" xfId="3" applyNumberFormat="1" applyFont="1" applyBorder="1"/>
    <xf numFmtId="37" fontId="5" fillId="0" borderId="0" xfId="3" applyNumberFormat="1" applyFont="1" applyBorder="1"/>
    <xf numFmtId="165" fontId="5" fillId="0" borderId="1" xfId="3" applyNumberFormat="1" applyFont="1" applyBorder="1"/>
    <xf numFmtId="0" fontId="11" fillId="0" borderId="0" xfId="0" applyFont="1"/>
    <xf numFmtId="165" fontId="5" fillId="0" borderId="5" xfId="3" applyNumberFormat="1" applyFont="1" applyBorder="1"/>
    <xf numFmtId="37" fontId="12" fillId="0" borderId="0" xfId="0" applyNumberFormat="1" applyFont="1" applyProtection="1"/>
    <xf numFmtId="37" fontId="13" fillId="0" borderId="0" xfId="0" applyNumberFormat="1" applyFont="1" applyProtection="1"/>
    <xf numFmtId="165" fontId="5" fillId="0" borderId="0" xfId="3" applyNumberFormat="1" applyFont="1" applyBorder="1" applyAlignment="1">
      <alignment horizontal="right"/>
    </xf>
    <xf numFmtId="165" fontId="11" fillId="0" borderId="5" xfId="3" applyNumberFormat="1" applyFont="1" applyBorder="1"/>
    <xf numFmtId="165" fontId="5" fillId="0" borderId="6" xfId="3" applyNumberFormat="1" applyFont="1" applyBorder="1"/>
    <xf numFmtId="165" fontId="2" fillId="0" borderId="0" xfId="3" applyNumberFormat="1" applyFont="1" applyBorder="1"/>
    <xf numFmtId="37" fontId="2" fillId="0" borderId="0" xfId="0" applyNumberFormat="1" applyFont="1" applyBorder="1"/>
    <xf numFmtId="165" fontId="5" fillId="0" borderId="3" xfId="3" applyNumberFormat="1" applyFont="1" applyBorder="1"/>
    <xf numFmtId="43" fontId="5" fillId="0" borderId="0" xfId="3" applyFont="1" applyBorder="1"/>
    <xf numFmtId="0" fontId="0" fillId="0" borderId="0" xfId="0" applyBorder="1" applyAlignment="1">
      <alignment horizontal="right"/>
    </xf>
    <xf numFmtId="43" fontId="5" fillId="0" borderId="0" xfId="3" applyNumberFormat="1" applyFont="1" applyBorder="1"/>
    <xf numFmtId="0" fontId="2" fillId="0" borderId="0" xfId="4" applyFont="1"/>
    <xf numFmtId="0" fontId="5" fillId="0" borderId="0" xfId="4" applyFont="1"/>
    <xf numFmtId="166" fontId="5" fillId="0" borderId="0" xfId="5" applyNumberFormat="1" applyFont="1"/>
    <xf numFmtId="166" fontId="2" fillId="0" borderId="0" xfId="5" applyNumberFormat="1" applyFont="1" applyAlignment="1">
      <alignment horizontal="center"/>
    </xf>
    <xf numFmtId="0" fontId="2" fillId="0" borderId="0" xfId="4" applyFont="1" applyAlignment="1">
      <alignment horizontal="center"/>
    </xf>
    <xf numFmtId="167" fontId="2" fillId="0" borderId="0" xfId="5" applyNumberFormat="1" applyFont="1" applyAlignment="1">
      <alignment horizontal="right"/>
    </xf>
    <xf numFmtId="166" fontId="2" fillId="0" borderId="0" xfId="5" applyNumberFormat="1" applyFont="1" applyAlignment="1">
      <alignment horizontal="right"/>
    </xf>
    <xf numFmtId="37" fontId="5" fillId="0" borderId="0" xfId="4" applyNumberFormat="1" applyFont="1"/>
    <xf numFmtId="37" fontId="5" fillId="0" borderId="0" xfId="5" applyNumberFormat="1" applyFont="1"/>
    <xf numFmtId="168" fontId="5" fillId="0" borderId="0" xfId="6" applyNumberFormat="1" applyFont="1"/>
    <xf numFmtId="37" fontId="5" fillId="0" borderId="0" xfId="6" applyNumberFormat="1" applyFont="1"/>
    <xf numFmtId="168" fontId="5" fillId="0" borderId="0" xfId="6" applyNumberFormat="1" applyFont="1" applyAlignment="1">
      <alignment horizontal="left" vertical="center" wrapText="1"/>
    </xf>
    <xf numFmtId="168" fontId="5" fillId="0" borderId="0" xfId="6" applyNumberFormat="1" applyFont="1" applyAlignment="1">
      <alignment horizontal="left" vertical="center" wrapText="1"/>
    </xf>
    <xf numFmtId="0" fontId="14" fillId="0" borderId="0" xfId="4" applyFont="1"/>
    <xf numFmtId="168" fontId="5" fillId="0" borderId="0" xfId="6" quotePrefix="1" applyNumberFormat="1" applyFont="1" applyAlignment="1">
      <alignment horizontal="left" vertical="center" wrapText="1"/>
    </xf>
    <xf numFmtId="168" fontId="5" fillId="0" borderId="0" xfId="6" applyNumberFormat="1" applyFont="1" applyAlignment="1">
      <alignment vertical="top"/>
    </xf>
    <xf numFmtId="37" fontId="5" fillId="0" borderId="0" xfId="6" applyNumberFormat="1" applyFont="1" applyBorder="1"/>
    <xf numFmtId="37" fontId="5" fillId="0" borderId="1" xfId="6" applyNumberFormat="1" applyFont="1" applyBorder="1"/>
    <xf numFmtId="37" fontId="14" fillId="0" borderId="1" xfId="4" applyNumberFormat="1" applyFont="1" applyBorder="1"/>
    <xf numFmtId="168" fontId="5" fillId="0" borderId="0" xfId="6" applyNumberFormat="1" applyFont="1" applyAlignment="1">
      <alignment wrapText="1"/>
    </xf>
    <xf numFmtId="37" fontId="5" fillId="0" borderId="1" xfId="5" applyNumberFormat="1" applyFont="1" applyBorder="1"/>
    <xf numFmtId="0" fontId="3" fillId="0" borderId="0" xfId="4" applyFont="1"/>
    <xf numFmtId="37" fontId="5" fillId="0" borderId="0" xfId="5" applyNumberFormat="1" applyFont="1" applyBorder="1"/>
    <xf numFmtId="0" fontId="5" fillId="0" borderId="0" xfId="4" quotePrefix="1" applyFont="1"/>
    <xf numFmtId="168" fontId="2" fillId="0" borderId="0" xfId="6" applyNumberFormat="1" applyFont="1"/>
    <xf numFmtId="37" fontId="5" fillId="0" borderId="6" xfId="5" applyNumberFormat="1" applyFont="1" applyBorder="1"/>
    <xf numFmtId="168" fontId="2" fillId="0" borderId="0" xfId="6" applyNumberFormat="1" applyFont="1" applyAlignment="1">
      <alignment wrapText="1"/>
    </xf>
    <xf numFmtId="168" fontId="2" fillId="0" borderId="0" xfId="6" applyNumberFormat="1" applyFont="1" applyAlignment="1">
      <alignment vertical="center" wrapText="1"/>
    </xf>
    <xf numFmtId="168" fontId="5" fillId="0" borderId="0" xfId="6" applyNumberFormat="1" applyFont="1" applyAlignment="1">
      <alignment horizontal="left"/>
    </xf>
    <xf numFmtId="37" fontId="3" fillId="0" borderId="0" xfId="4" applyNumberFormat="1" applyFont="1"/>
    <xf numFmtId="37" fontId="3" fillId="0" borderId="0" xfId="5" applyNumberFormat="1" applyFont="1"/>
    <xf numFmtId="37" fontId="10" fillId="0" borderId="0" xfId="5" applyNumberFormat="1" applyFont="1"/>
    <xf numFmtId="165" fontId="5" fillId="0" borderId="0" xfId="2" applyNumberFormat="1" applyFont="1"/>
    <xf numFmtId="1" fontId="2" fillId="0" borderId="0" xfId="6" quotePrefix="1" applyNumberFormat="1" applyFont="1" applyAlignment="1">
      <alignment horizontal="center" vertical="center"/>
    </xf>
    <xf numFmtId="1" fontId="2" fillId="0" borderId="0" xfId="6" applyNumberFormat="1" applyFont="1" applyAlignment="1">
      <alignment horizontal="center" vertical="center"/>
    </xf>
    <xf numFmtId="165" fontId="5" fillId="0" borderId="0" xfId="6" applyNumberFormat="1" applyFont="1"/>
    <xf numFmtId="168" fontId="2" fillId="0" borderId="0" xfId="6" applyNumberFormat="1" applyFont="1" applyAlignment="1">
      <alignment horizontal="left" wrapText="1"/>
    </xf>
    <xf numFmtId="168" fontId="2" fillId="0" borderId="0" xfId="6" applyNumberFormat="1" applyFont="1" applyAlignment="1">
      <alignment horizontal="left" vertical="center" wrapText="1"/>
    </xf>
    <xf numFmtId="166" fontId="2" fillId="0" borderId="0" xfId="5" applyNumberFormat="1" applyFont="1" applyAlignment="1"/>
    <xf numFmtId="168" fontId="5" fillId="0" borderId="0" xfId="6" applyNumberFormat="1" applyFont="1" applyAlignment="1">
      <alignment horizontal="left" vertical="center"/>
    </xf>
    <xf numFmtId="168" fontId="5" fillId="0" borderId="0" xfId="6" applyNumberFormat="1" applyFont="1" applyAlignment="1">
      <alignment horizontal="center" wrapText="1"/>
    </xf>
    <xf numFmtId="168" fontId="2" fillId="0" borderId="0" xfId="6" applyNumberFormat="1" applyFont="1" applyAlignment="1">
      <alignment wrapText="1"/>
    </xf>
    <xf numFmtId="0" fontId="1" fillId="0" borderId="0" xfId="7"/>
    <xf numFmtId="166" fontId="1" fillId="0" borderId="0" xfId="8" applyNumberFormat="1"/>
    <xf numFmtId="166" fontId="1" fillId="0" borderId="0" xfId="8" applyNumberFormat="1" applyAlignment="1">
      <alignment horizontal="right"/>
    </xf>
    <xf numFmtId="0" fontId="2" fillId="0" borderId="0" xfId="7" applyFont="1"/>
    <xf numFmtId="0" fontId="5" fillId="0" borderId="0" xfId="7" applyFont="1"/>
    <xf numFmtId="166" fontId="5" fillId="0" borderId="0" xfId="8" applyNumberFormat="1" applyFont="1"/>
    <xf numFmtId="166" fontId="2" fillId="0" borderId="0" xfId="8" applyNumberFormat="1" applyFont="1" applyAlignment="1">
      <alignment horizontal="center" wrapText="1"/>
    </xf>
    <xf numFmtId="166" fontId="2" fillId="0" borderId="0" xfId="8" applyNumberFormat="1" applyFont="1" applyBorder="1" applyAlignment="1">
      <alignment horizontal="right" vertical="distributed" wrapText="1"/>
    </xf>
    <xf numFmtId="166" fontId="2" fillId="0" borderId="0" xfId="8" applyNumberFormat="1" applyFont="1"/>
    <xf numFmtId="166" fontId="2" fillId="0" borderId="0" xfId="8" applyNumberFormat="1" applyFont="1" applyAlignment="1">
      <alignment vertical="distributed" wrapText="1"/>
    </xf>
    <xf numFmtId="166" fontId="2" fillId="0" borderId="1" xfId="8" applyNumberFormat="1" applyFont="1" applyBorder="1" applyAlignment="1">
      <alignment horizontal="right" vertical="distributed" wrapText="1"/>
    </xf>
    <xf numFmtId="166" fontId="2" fillId="0" borderId="0" xfId="8" applyNumberFormat="1" applyFont="1" applyBorder="1" applyAlignment="1"/>
    <xf numFmtId="166" fontId="2" fillId="0" borderId="0" xfId="8" applyNumberFormat="1" applyFont="1" applyBorder="1" applyAlignment="1">
      <alignment horizontal="right" vertical="center" wrapText="1"/>
    </xf>
    <xf numFmtId="0" fontId="3" fillId="0" borderId="0" xfId="7" applyFont="1"/>
    <xf numFmtId="0" fontId="2" fillId="0" borderId="0" xfId="7" applyFont="1" applyBorder="1" applyAlignment="1">
      <alignment horizontal="right"/>
    </xf>
    <xf numFmtId="166" fontId="2" fillId="0" borderId="1" xfId="8" applyNumberFormat="1" applyFont="1" applyBorder="1" applyAlignment="1">
      <alignment horizontal="right" vertical="center" wrapText="1"/>
    </xf>
    <xf numFmtId="166" fontId="2" fillId="0" borderId="0" xfId="8" applyNumberFormat="1" applyFont="1" applyAlignment="1">
      <alignment horizontal="center"/>
    </xf>
    <xf numFmtId="166" fontId="2" fillId="0" borderId="0" xfId="8" applyNumberFormat="1" applyFont="1" applyBorder="1"/>
    <xf numFmtId="166" fontId="2" fillId="0" borderId="1" xfId="8" applyNumberFormat="1" applyFont="1" applyBorder="1" applyAlignment="1">
      <alignment horizontal="right" vertical="center" wrapText="1"/>
    </xf>
    <xf numFmtId="166" fontId="2" fillId="0" borderId="1" xfId="8" applyNumberFormat="1" applyFont="1" applyBorder="1" applyAlignment="1">
      <alignment horizontal="center" vertical="center" wrapText="1"/>
    </xf>
    <xf numFmtId="166" fontId="2" fillId="0" borderId="0" xfId="8" quotePrefix="1" applyNumberFormat="1" applyFont="1" applyAlignment="1">
      <alignment horizontal="right" vertical="center" wrapText="1"/>
    </xf>
    <xf numFmtId="166" fontId="2" fillId="0" borderId="0" xfId="8" applyNumberFormat="1" applyFont="1" applyAlignment="1">
      <alignment horizontal="right"/>
    </xf>
    <xf numFmtId="166" fontId="2" fillId="0" borderId="0" xfId="8" applyNumberFormat="1" applyFont="1" applyAlignment="1">
      <alignment horizontal="right" vertical="center" wrapText="1"/>
    </xf>
    <xf numFmtId="166" fontId="2" fillId="0" borderId="0" xfId="8" applyNumberFormat="1" applyFont="1" applyBorder="1" applyAlignment="1">
      <alignment horizontal="right"/>
    </xf>
    <xf numFmtId="168" fontId="5" fillId="0" borderId="0" xfId="8" applyNumberFormat="1" applyFont="1"/>
    <xf numFmtId="41" fontId="5" fillId="0" borderId="0" xfId="8" applyNumberFormat="1" applyFont="1" applyBorder="1"/>
    <xf numFmtId="169" fontId="5" fillId="0" borderId="0" xfId="8" applyNumberFormat="1" applyFont="1" applyBorder="1"/>
    <xf numFmtId="168" fontId="5" fillId="0" borderId="0" xfId="8" applyNumberFormat="1" applyFont="1" applyAlignment="1">
      <alignment horizontal="center" vertical="center" wrapText="1"/>
    </xf>
    <xf numFmtId="166" fontId="2" fillId="0" borderId="0" xfId="8" quotePrefix="1" applyNumberFormat="1" applyFont="1" applyAlignment="1">
      <alignment horizontal="center" vertical="center" wrapText="1"/>
    </xf>
    <xf numFmtId="166" fontId="2" fillId="0" borderId="0" xfId="8" applyNumberFormat="1" applyFont="1" applyAlignment="1">
      <alignment horizontal="center" vertical="center" wrapText="1"/>
    </xf>
    <xf numFmtId="0" fontId="5" fillId="0" borderId="0" xfId="7" quotePrefix="1" applyFont="1"/>
    <xf numFmtId="37" fontId="5" fillId="0" borderId="0" xfId="8" applyNumberFormat="1" applyFont="1"/>
    <xf numFmtId="37" fontId="5" fillId="0" borderId="0" xfId="8" applyNumberFormat="1" applyFont="1" applyBorder="1"/>
    <xf numFmtId="37" fontId="2" fillId="0" borderId="0" xfId="8" applyNumberFormat="1" applyFont="1"/>
    <xf numFmtId="37" fontId="5" fillId="0" borderId="0" xfId="8" applyNumberFormat="1" applyFont="1" applyAlignment="1">
      <alignment horizontal="center" vertical="center" wrapText="1"/>
    </xf>
    <xf numFmtId="0" fontId="5" fillId="0" borderId="0" xfId="7" applyFont="1" applyBorder="1"/>
    <xf numFmtId="37" fontId="5" fillId="0" borderId="0" xfId="2" applyNumberFormat="1" applyFont="1" applyBorder="1"/>
    <xf numFmtId="37" fontId="5" fillId="0" borderId="0" xfId="2" applyNumberFormat="1" applyFont="1" applyAlignment="1">
      <alignment horizontal="center" vertical="center" wrapText="1"/>
    </xf>
    <xf numFmtId="37" fontId="5" fillId="0" borderId="0" xfId="2" applyNumberFormat="1" applyFont="1"/>
    <xf numFmtId="37" fontId="5" fillId="0" borderId="6" xfId="8" applyNumberFormat="1" applyFont="1" applyBorder="1"/>
    <xf numFmtId="37" fontId="15" fillId="0" borderId="6" xfId="8" applyNumberFormat="1" applyFont="1" applyBorder="1"/>
    <xf numFmtId="168" fontId="5" fillId="0" borderId="0" xfId="8" applyNumberFormat="1" applyFont="1" applyBorder="1"/>
    <xf numFmtId="165" fontId="5" fillId="0" borderId="0" xfId="2" applyNumberFormat="1" applyFont="1" applyBorder="1"/>
    <xf numFmtId="165" fontId="1" fillId="0" borderId="0" xfId="2" applyNumberFormat="1" applyFont="1" applyBorder="1"/>
    <xf numFmtId="37" fontId="1" fillId="0" borderId="0" xfId="2" applyNumberFormat="1" applyFont="1" applyBorder="1"/>
    <xf numFmtId="0" fontId="5" fillId="0" borderId="0" xfId="7" quotePrefix="1" applyFont="1" applyBorder="1"/>
    <xf numFmtId="166" fontId="5" fillId="0" borderId="6" xfId="8" applyNumberFormat="1" applyFont="1" applyBorder="1"/>
    <xf numFmtId="166" fontId="5" fillId="0" borderId="0" xfId="8" applyNumberFormat="1" applyFont="1" applyBorder="1"/>
    <xf numFmtId="168" fontId="5" fillId="0" borderId="6" xfId="8" applyNumberFormat="1" applyFont="1" applyBorder="1"/>
    <xf numFmtId="168" fontId="15" fillId="0" borderId="6" xfId="8" applyNumberFormat="1" applyFont="1" applyBorder="1"/>
    <xf numFmtId="0" fontId="1" fillId="0" borderId="0" xfId="7" applyBorder="1"/>
    <xf numFmtId="168" fontId="1" fillId="0" borderId="0" xfId="8" applyNumberFormat="1"/>
    <xf numFmtId="0" fontId="1" fillId="0" borderId="0" xfId="7" applyFont="1" applyBorder="1"/>
    <xf numFmtId="168" fontId="5" fillId="0" borderId="0" xfId="9" applyNumberFormat="1" applyFont="1"/>
    <xf numFmtId="165" fontId="5" fillId="0" borderId="0" xfId="9" applyNumberFormat="1" applyFont="1"/>
    <xf numFmtId="166" fontId="5" fillId="0" borderId="0" xfId="10" applyNumberFormat="1" applyFont="1"/>
    <xf numFmtId="0" fontId="2" fillId="0" borderId="0" xfId="4" applyFont="1" applyAlignment="1">
      <alignment horizontal="left"/>
    </xf>
    <xf numFmtId="0" fontId="8" fillId="0" borderId="0" xfId="4" applyFont="1"/>
    <xf numFmtId="168" fontId="2" fillId="0" borderId="0" xfId="9" applyNumberFormat="1" applyFont="1" applyAlignment="1">
      <alignment horizontal="right"/>
    </xf>
    <xf numFmtId="168" fontId="2" fillId="0" borderId="0" xfId="9" quotePrefix="1" applyNumberFormat="1" applyFont="1" applyAlignment="1">
      <alignment horizontal="right"/>
    </xf>
    <xf numFmtId="166" fontId="2" fillId="0" borderId="0" xfId="10" applyNumberFormat="1" applyFont="1" applyAlignment="1">
      <alignment horizontal="right"/>
    </xf>
    <xf numFmtId="168" fontId="5" fillId="0" borderId="2" xfId="9" applyNumberFormat="1" applyFont="1" applyBorder="1"/>
    <xf numFmtId="168" fontId="5" fillId="0" borderId="0" xfId="9" applyNumberFormat="1" applyFont="1" applyBorder="1"/>
    <xf numFmtId="168" fontId="5" fillId="0" borderId="3" xfId="9" applyNumberFormat="1" applyFont="1" applyBorder="1"/>
    <xf numFmtId="165" fontId="2" fillId="0" borderId="0" xfId="9" applyNumberFormat="1" applyFont="1" applyAlignment="1">
      <alignment horizontal="center"/>
    </xf>
    <xf numFmtId="165" fontId="2" fillId="0" borderId="0" xfId="9" quotePrefix="1" applyNumberFormat="1" applyFont="1" applyAlignment="1">
      <alignment horizontal="center"/>
    </xf>
    <xf numFmtId="0" fontId="5" fillId="0" borderId="0" xfId="4" applyFont="1" applyAlignment="1">
      <alignment horizontal="left"/>
    </xf>
    <xf numFmtId="165" fontId="2" fillId="0" borderId="0" xfId="9" applyNumberFormat="1" applyFont="1" applyAlignment="1">
      <alignment horizontal="right"/>
    </xf>
    <xf numFmtId="167" fontId="2" fillId="0" borderId="0" xfId="10" quotePrefix="1" applyNumberFormat="1" applyFont="1" applyAlignment="1">
      <alignment horizontal="right"/>
    </xf>
    <xf numFmtId="0" fontId="2" fillId="0" borderId="0" xfId="4" applyFont="1" applyAlignment="1">
      <alignment horizontal="right"/>
    </xf>
    <xf numFmtId="165" fontId="5" fillId="0" borderId="2" xfId="10" applyNumberFormat="1" applyFont="1" applyBorder="1"/>
    <xf numFmtId="165" fontId="5" fillId="0" borderId="0" xfId="10" applyNumberFormat="1" applyFont="1" applyBorder="1"/>
    <xf numFmtId="168" fontId="5" fillId="0" borderId="2" xfId="10" applyNumberFormat="1" applyFont="1" applyBorder="1"/>
    <xf numFmtId="165" fontId="5" fillId="0" borderId="3" xfId="10" applyNumberFormat="1" applyFont="1" applyBorder="1"/>
    <xf numFmtId="0" fontId="18" fillId="0" borderId="0" xfId="4" applyFont="1" applyAlignment="1">
      <alignment horizontal="left"/>
    </xf>
    <xf numFmtId="0" fontId="18" fillId="0" borderId="0" xfId="4" applyFont="1"/>
    <xf numFmtId="168" fontId="18" fillId="0" borderId="0" xfId="9" applyNumberFormat="1" applyFont="1"/>
    <xf numFmtId="165" fontId="18" fillId="0" borderId="0" xfId="9" applyNumberFormat="1" applyFont="1"/>
    <xf numFmtId="168" fontId="18" fillId="0" borderId="0" xfId="10" applyNumberFormat="1" applyFont="1"/>
  </cellXfs>
  <cellStyles count="11">
    <cellStyle name="Comma" xfId="3" builtinId="3"/>
    <cellStyle name="Comma 23" xfId="9"/>
    <cellStyle name="Comma 24" xfId="6"/>
    <cellStyle name="Comma 27" xfId="2"/>
    <cellStyle name="Comma 28" xfId="8"/>
    <cellStyle name="Comma_1STQTR03-CFS 2" xfId="10"/>
    <cellStyle name="Comma_1STQTR03-CFS 3" xfId="5"/>
    <cellStyle name="Normal" xfId="0" builtinId="0"/>
    <cellStyle name="Normal 7" xfId="7"/>
    <cellStyle name="Normal_1STQTR03-CFS" xfId="1"/>
    <cellStyle name="Normal_1STQTR03-CFS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Harrisons%202010\Consol%20FYE%2031.12.2009(23.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HMB\EPS\2009\EPS-Sep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erco"/>
      <sheetName val="Unrealised profits"/>
      <sheetName val="RE proof 2009"/>
      <sheetName val="HTP consol adj"/>
      <sheetName val="HHMB consol adj"/>
      <sheetName val="S.Workings 2009"/>
      <sheetName val="Segmental_2009"/>
      <sheetName val="revenue "/>
      <sheetName val="PBT 09 vs 08"/>
      <sheetName val="IS-consol"/>
      <sheetName val="IS-summary"/>
      <sheetName val="IS by co"/>
      <sheetName val="BS-working"/>
      <sheetName val="SAD(19.2)"/>
      <sheetName val="RECLASS(19.2)"/>
      <sheetName val="BS summary"/>
      <sheetName val="Equity"/>
      <sheetName val="Late08 adj taken in 2009consol"/>
      <sheetName val="RPT"/>
      <sheetName val="Borrowings"/>
      <sheetName val="Detax"/>
      <sheetName val="Tax "/>
      <sheetName val="interest "/>
      <sheetName val="CONTINGENT"/>
      <sheetName val="borowing-CFS"/>
      <sheetName val="Note CFS"/>
      <sheetName val="CFS-working "/>
      <sheetName val="PPE"/>
      <sheetName val="PLP"/>
      <sheetName val="HP Creditor"/>
      <sheetName val="Cap comm"/>
      <sheetName val="Investment"/>
      <sheetName val="PDFF"/>
      <sheetName val="Obselete sto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D12">
            <v>259268</v>
          </cell>
          <cell r="F12">
            <v>244573</v>
          </cell>
          <cell r="H12">
            <v>1053836</v>
          </cell>
          <cell r="J12">
            <v>1051880</v>
          </cell>
        </row>
        <row r="14">
          <cell r="D14">
            <v>-250125</v>
          </cell>
          <cell r="F14">
            <v>-240073</v>
          </cell>
          <cell r="H14">
            <v>-1016578</v>
          </cell>
          <cell r="J14">
            <v>-1019535</v>
          </cell>
        </row>
        <row r="16">
          <cell r="D16">
            <v>-693</v>
          </cell>
          <cell r="F16">
            <v>-993</v>
          </cell>
          <cell r="H16">
            <v>-1076</v>
          </cell>
          <cell r="J16">
            <v>-2715</v>
          </cell>
        </row>
        <row r="18">
          <cell r="D18">
            <v>1521</v>
          </cell>
          <cell r="F18">
            <v>790</v>
          </cell>
          <cell r="H18">
            <v>3344</v>
          </cell>
          <cell r="J18">
            <v>3941</v>
          </cell>
        </row>
        <row r="20">
          <cell r="D20">
            <v>-185</v>
          </cell>
          <cell r="F20">
            <v>-183</v>
          </cell>
          <cell r="H20">
            <v>-932</v>
          </cell>
          <cell r="J20">
            <v>-1486</v>
          </cell>
        </row>
        <row r="22">
          <cell r="D22">
            <v>0</v>
          </cell>
          <cell r="F22">
            <v>0</v>
          </cell>
          <cell r="H22">
            <v>0</v>
          </cell>
          <cell r="J22">
            <v>0</v>
          </cell>
        </row>
        <row r="26">
          <cell r="D26">
            <v>-2123</v>
          </cell>
          <cell r="F26">
            <v>-1562</v>
          </cell>
          <cell r="H26">
            <v>-9834</v>
          </cell>
          <cell r="J26">
            <v>-9117</v>
          </cell>
        </row>
        <row r="37">
          <cell r="D37">
            <v>11.210305547704364</v>
          </cell>
          <cell r="F37">
            <v>3.9640871105035882</v>
          </cell>
          <cell r="H37">
            <v>42.073389997648114</v>
          </cell>
          <cell r="J37">
            <v>36.138121718599521</v>
          </cell>
        </row>
        <row r="39">
          <cell r="D39">
            <v>11.210305547704364</v>
          </cell>
          <cell r="F39">
            <v>3.9584302776485183</v>
          </cell>
          <cell r="H39">
            <v>42.073389997648114</v>
          </cell>
          <cell r="J39">
            <v>36.08655188459749</v>
          </cell>
        </row>
      </sheetData>
      <sheetData sheetId="10"/>
      <sheetData sheetId="11">
        <row r="34">
          <cell r="Y34">
            <v>28760</v>
          </cell>
        </row>
      </sheetData>
      <sheetData sheetId="12">
        <row r="9">
          <cell r="F9">
            <v>24245</v>
          </cell>
        </row>
        <row r="11">
          <cell r="F11">
            <v>15359</v>
          </cell>
        </row>
        <row r="12">
          <cell r="F12">
            <v>20650</v>
          </cell>
        </row>
        <row r="13">
          <cell r="F13">
            <v>0</v>
          </cell>
          <cell r="H13">
            <v>1813</v>
          </cell>
        </row>
        <row r="14">
          <cell r="F14">
            <v>40</v>
          </cell>
        </row>
        <row r="19">
          <cell r="F19">
            <v>111880</v>
          </cell>
          <cell r="H19">
            <v>101254</v>
          </cell>
        </row>
        <row r="20">
          <cell r="F20">
            <v>145211</v>
          </cell>
          <cell r="H20">
            <v>131338</v>
          </cell>
        </row>
        <row r="21">
          <cell r="F21">
            <v>993</v>
          </cell>
        </row>
        <row r="22">
          <cell r="F22">
            <v>94693</v>
          </cell>
          <cell r="AE22">
            <v>94693</v>
          </cell>
        </row>
        <row r="27">
          <cell r="F27">
            <v>138595</v>
          </cell>
          <cell r="H27">
            <v>123041</v>
          </cell>
        </row>
        <row r="28">
          <cell r="F28">
            <v>2867</v>
          </cell>
        </row>
        <row r="29">
          <cell r="F29">
            <v>27673</v>
          </cell>
        </row>
        <row r="35">
          <cell r="F35">
            <v>3620</v>
          </cell>
        </row>
        <row r="36">
          <cell r="F36">
            <v>398</v>
          </cell>
        </row>
        <row r="42">
          <cell r="F42">
            <v>68489</v>
          </cell>
        </row>
        <row r="43">
          <cell r="F43">
            <v>171429</v>
          </cell>
        </row>
      </sheetData>
      <sheetData sheetId="13"/>
      <sheetData sheetId="14"/>
      <sheetData sheetId="15"/>
      <sheetData sheetId="16">
        <row r="17">
          <cell r="P17">
            <v>270</v>
          </cell>
        </row>
        <row r="18">
          <cell r="L18">
            <v>40</v>
          </cell>
        </row>
        <row r="22">
          <cell r="P22">
            <v>-4615</v>
          </cell>
        </row>
        <row r="24">
          <cell r="P24">
            <v>-4</v>
          </cell>
        </row>
      </sheetData>
      <sheetData sheetId="17"/>
      <sheetData sheetId="18"/>
      <sheetData sheetId="19">
        <row r="17">
          <cell r="Y17">
            <v>502</v>
          </cell>
        </row>
      </sheetData>
      <sheetData sheetId="20"/>
      <sheetData sheetId="21">
        <row r="21">
          <cell r="Z21">
            <v>9834</v>
          </cell>
        </row>
        <row r="31">
          <cell r="Z31">
            <v>9899</v>
          </cell>
        </row>
        <row r="32">
          <cell r="Z32">
            <v>1</v>
          </cell>
        </row>
        <row r="33">
          <cell r="Z33">
            <v>-3</v>
          </cell>
        </row>
      </sheetData>
      <sheetData sheetId="22">
        <row r="15">
          <cell r="O15">
            <v>1078</v>
          </cell>
        </row>
        <row r="29">
          <cell r="O29">
            <v>932</v>
          </cell>
        </row>
      </sheetData>
      <sheetData sheetId="23"/>
      <sheetData sheetId="24">
        <row r="6">
          <cell r="H6">
            <v>47140</v>
          </cell>
        </row>
        <row r="7">
          <cell r="H7">
            <v>-51308</v>
          </cell>
        </row>
      </sheetData>
      <sheetData sheetId="25">
        <row r="16">
          <cell r="D16">
            <v>87265</v>
          </cell>
        </row>
      </sheetData>
      <sheetData sheetId="26"/>
      <sheetData sheetId="27">
        <row r="10">
          <cell r="R10">
            <v>4241</v>
          </cell>
        </row>
        <row r="13">
          <cell r="R13">
            <v>2486</v>
          </cell>
        </row>
        <row r="15">
          <cell r="R15">
            <v>457</v>
          </cell>
        </row>
        <row r="18">
          <cell r="R18">
            <v>17</v>
          </cell>
        </row>
        <row r="21">
          <cell r="R21">
            <v>-110</v>
          </cell>
        </row>
      </sheetData>
      <sheetData sheetId="28">
        <row r="13">
          <cell r="Q13">
            <v>150</v>
          </cell>
        </row>
      </sheetData>
      <sheetData sheetId="29">
        <row r="10">
          <cell r="H10">
            <v>-141</v>
          </cell>
        </row>
        <row r="11">
          <cell r="H11">
            <v>302</v>
          </cell>
        </row>
      </sheetData>
      <sheetData sheetId="30"/>
      <sheetData sheetId="31">
        <row r="32">
          <cell r="F32">
            <v>-300000</v>
          </cell>
        </row>
      </sheetData>
      <sheetData sheetId="32">
        <row r="14">
          <cell r="G14">
            <v>1031</v>
          </cell>
        </row>
      </sheetData>
      <sheetData sheetId="33">
        <row r="16">
          <cell r="F16">
            <v>217</v>
          </cell>
        </row>
        <row r="28">
          <cell r="F28">
            <v>418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ares outstandings"/>
      <sheetName val="treasury shares"/>
      <sheetName val="ESOS"/>
      <sheetName val="EPS"/>
      <sheetName val="Ave price"/>
    </sheetNames>
    <sheetDataSet>
      <sheetData sheetId="0" refreshError="1">
        <row r="24">
          <cell r="G24">
            <v>68478200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opLeftCell="A10" workbookViewId="0">
      <selection activeCell="E30" sqref="E30"/>
    </sheetView>
  </sheetViews>
  <sheetFormatPr defaultRowHeight="15"/>
  <cols>
    <col min="2" max="2" width="24.85546875" customWidth="1"/>
    <col min="3" max="3" width="17.5703125" customWidth="1"/>
    <col min="4" max="4" width="2" customWidth="1"/>
    <col min="5" max="5" width="18.85546875" customWidth="1"/>
    <col min="6" max="6" width="6.140625" customWidth="1"/>
    <col min="7" max="7" width="15.85546875" customWidth="1"/>
    <col min="8" max="8" width="2" customWidth="1"/>
    <col min="9" max="9" width="17.140625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/>
      <c r="B2" s="2"/>
      <c r="C2" s="2"/>
      <c r="D2" s="2"/>
      <c r="E2" s="2"/>
      <c r="F2" s="2"/>
      <c r="G2" s="2"/>
      <c r="H2" s="2"/>
      <c r="I2" s="2"/>
    </row>
    <row r="3" spans="1:9" ht="15.75">
      <c r="A3" s="4" t="s">
        <v>1</v>
      </c>
      <c r="B3" s="5"/>
      <c r="C3" s="2"/>
      <c r="D3" s="2"/>
      <c r="E3" s="2"/>
      <c r="F3" s="4"/>
      <c r="G3" s="2"/>
      <c r="H3" s="2"/>
      <c r="I3" s="2"/>
    </row>
    <row r="4" spans="1:9" ht="15.75">
      <c r="A4" s="4" t="s">
        <v>2</v>
      </c>
      <c r="B4" s="5"/>
      <c r="C4" s="2"/>
      <c r="D4" s="2"/>
      <c r="E4" s="2"/>
      <c r="F4" s="4"/>
      <c r="G4" s="2"/>
      <c r="H4" s="2"/>
      <c r="I4" s="2"/>
    </row>
    <row r="5" spans="1:9" ht="15.75">
      <c r="A5" s="4"/>
      <c r="B5" s="5"/>
      <c r="C5" s="2"/>
      <c r="D5" s="2"/>
      <c r="E5" s="2"/>
      <c r="F5" s="4"/>
      <c r="G5" s="2"/>
      <c r="H5" s="2"/>
      <c r="I5" s="2"/>
    </row>
    <row r="6" spans="1:9" ht="15.75">
      <c r="A6" s="2"/>
      <c r="B6" s="5"/>
      <c r="C6" s="6">
        <v>2009</v>
      </c>
      <c r="D6" s="4"/>
      <c r="E6" s="6">
        <v>2008</v>
      </c>
      <c r="F6" s="4"/>
      <c r="G6" s="6">
        <v>2009</v>
      </c>
      <c r="H6" s="4"/>
      <c r="I6" s="6">
        <v>2008</v>
      </c>
    </row>
    <row r="7" spans="1:9" ht="15.75">
      <c r="A7" s="4"/>
      <c r="B7" s="5"/>
      <c r="C7" s="6" t="s">
        <v>3</v>
      </c>
      <c r="D7" s="4"/>
      <c r="E7" s="6" t="s">
        <v>3</v>
      </c>
      <c r="F7" s="4"/>
      <c r="G7" s="6" t="s">
        <v>4</v>
      </c>
      <c r="H7" s="6"/>
      <c r="I7" s="6" t="s">
        <v>4</v>
      </c>
    </row>
    <row r="8" spans="1:9" ht="15.75">
      <c r="A8" s="4"/>
      <c r="B8" s="5"/>
      <c r="C8" s="6" t="s">
        <v>5</v>
      </c>
      <c r="D8" s="4"/>
      <c r="E8" s="6" t="s">
        <v>5</v>
      </c>
      <c r="F8" s="4"/>
      <c r="G8" s="6" t="s">
        <v>6</v>
      </c>
      <c r="H8" s="4"/>
      <c r="I8" s="6" t="s">
        <v>6</v>
      </c>
    </row>
    <row r="9" spans="1:9" ht="15.75">
      <c r="A9" s="3"/>
      <c r="B9" s="2"/>
      <c r="C9" s="7" t="s">
        <v>7</v>
      </c>
      <c r="D9" s="7"/>
      <c r="E9" s="7" t="s">
        <v>7</v>
      </c>
      <c r="F9" s="4"/>
      <c r="G9" s="7" t="s">
        <v>7</v>
      </c>
      <c r="H9" s="4"/>
      <c r="I9" s="7" t="s">
        <v>7</v>
      </c>
    </row>
    <row r="10" spans="1:9" ht="15.75">
      <c r="A10" s="3"/>
      <c r="B10" s="2"/>
      <c r="C10" s="6" t="s">
        <v>8</v>
      </c>
      <c r="D10" s="6"/>
      <c r="E10" s="6" t="s">
        <v>8</v>
      </c>
      <c r="F10" s="4"/>
      <c r="G10" s="6" t="s">
        <v>8</v>
      </c>
      <c r="H10" s="4"/>
      <c r="I10" s="6" t="s">
        <v>8</v>
      </c>
    </row>
    <row r="11" spans="1:9" ht="15.75">
      <c r="A11" s="4"/>
      <c r="B11" s="5"/>
      <c r="C11" s="5"/>
      <c r="D11" s="5"/>
      <c r="E11" s="5"/>
      <c r="F11" s="5"/>
      <c r="G11" s="5"/>
      <c r="H11" s="5"/>
      <c r="I11" s="5"/>
    </row>
    <row r="12" spans="1:9" ht="15.75">
      <c r="A12" s="4" t="s">
        <v>9</v>
      </c>
      <c r="B12" s="5"/>
      <c r="C12" s="8">
        <f>+'[1]IS-consol'!D12</f>
        <v>259268</v>
      </c>
      <c r="D12" s="8"/>
      <c r="E12" s="8">
        <f>+'[1]IS-consol'!F12</f>
        <v>244573</v>
      </c>
      <c r="F12" s="8"/>
      <c r="G12" s="9">
        <f>+'[1]IS-consol'!H12</f>
        <v>1053836</v>
      </c>
      <c r="H12" s="8"/>
      <c r="I12" s="8">
        <f>+'[1]IS-consol'!J12</f>
        <v>1051880</v>
      </c>
    </row>
    <row r="13" spans="1:9" ht="15.75">
      <c r="A13" s="4"/>
      <c r="B13" s="5"/>
      <c r="C13" s="9"/>
      <c r="D13" s="9"/>
      <c r="E13" s="9"/>
      <c r="F13" s="9"/>
      <c r="G13" s="9"/>
      <c r="H13" s="9"/>
      <c r="I13" s="9"/>
    </row>
    <row r="14" spans="1:9" ht="15.75">
      <c r="A14" s="4" t="s">
        <v>10</v>
      </c>
      <c r="B14" s="5"/>
      <c r="C14" s="8">
        <f>+'[1]IS-consol'!D14</f>
        <v>-250125</v>
      </c>
      <c r="D14" s="9"/>
      <c r="E14" s="8">
        <f>+'[1]IS-consol'!F14</f>
        <v>-240073</v>
      </c>
      <c r="F14" s="9"/>
      <c r="G14" s="9">
        <f>+'[1]IS-consol'!H14</f>
        <v>-1016578</v>
      </c>
      <c r="H14" s="9"/>
      <c r="I14" s="8">
        <f>+'[1]IS-consol'!J14</f>
        <v>-1019535</v>
      </c>
    </row>
    <row r="15" spans="1:9" ht="15.75">
      <c r="A15" s="4"/>
      <c r="B15" s="5"/>
      <c r="C15" s="9"/>
      <c r="D15" s="9"/>
      <c r="E15" s="8"/>
      <c r="F15" s="9"/>
      <c r="G15" s="9"/>
      <c r="H15" s="9"/>
      <c r="I15" s="8"/>
    </row>
    <row r="16" spans="1:9" ht="15.75">
      <c r="A16" s="4" t="s">
        <v>11</v>
      </c>
      <c r="B16" s="5"/>
      <c r="C16" s="8">
        <f>+'[1]IS-consol'!D16</f>
        <v>-693</v>
      </c>
      <c r="D16" s="9"/>
      <c r="E16" s="8">
        <f>+'[1]IS-consol'!F16</f>
        <v>-993</v>
      </c>
      <c r="F16" s="9"/>
      <c r="G16" s="9">
        <f>+'[1]IS-consol'!H16</f>
        <v>-1076</v>
      </c>
      <c r="H16" s="9"/>
      <c r="I16" s="8">
        <f>+'[1]IS-consol'!J16</f>
        <v>-2715</v>
      </c>
    </row>
    <row r="17" spans="1:9" ht="15.75">
      <c r="A17" s="4"/>
      <c r="B17" s="5"/>
      <c r="C17" s="9"/>
      <c r="D17" s="9"/>
      <c r="E17" s="8"/>
      <c r="F17" s="9"/>
      <c r="G17" s="9"/>
      <c r="H17" s="9"/>
      <c r="I17" s="8"/>
    </row>
    <row r="18" spans="1:9" ht="15.75">
      <c r="A18" s="10" t="s">
        <v>12</v>
      </c>
      <c r="B18" s="11"/>
      <c r="C18" s="8">
        <f>+'[1]IS-consol'!D18</f>
        <v>1521</v>
      </c>
      <c r="D18" s="8"/>
      <c r="E18" s="8">
        <f>+'[1]IS-consol'!F18</f>
        <v>790</v>
      </c>
      <c r="F18" s="8"/>
      <c r="G18" s="9">
        <f>+'[1]IS-consol'!H18</f>
        <v>3344</v>
      </c>
      <c r="H18" s="8"/>
      <c r="I18" s="8">
        <f>+'[1]IS-consol'!J18</f>
        <v>3941</v>
      </c>
    </row>
    <row r="19" spans="1:9" ht="15.75">
      <c r="A19" s="4"/>
      <c r="B19" s="5"/>
      <c r="C19" s="9"/>
      <c r="D19" s="9"/>
      <c r="E19" s="9"/>
      <c r="F19" s="9"/>
      <c r="G19" s="9"/>
      <c r="H19" s="9"/>
      <c r="I19" s="9"/>
    </row>
    <row r="20" spans="1:9" ht="15.75">
      <c r="A20" s="4" t="s">
        <v>13</v>
      </c>
      <c r="B20" s="5"/>
      <c r="C20" s="8">
        <f>+'[1]IS-consol'!D20</f>
        <v>-185</v>
      </c>
      <c r="D20" s="9"/>
      <c r="E20" s="8">
        <f>+'[1]IS-consol'!F20</f>
        <v>-183</v>
      </c>
      <c r="F20" s="9"/>
      <c r="G20" s="9">
        <f>+'[1]IS-consol'!H20</f>
        <v>-932</v>
      </c>
      <c r="H20" s="9"/>
      <c r="I20" s="8">
        <f>+'[1]IS-consol'!J20</f>
        <v>-1486</v>
      </c>
    </row>
    <row r="21" spans="1:9" ht="15.75">
      <c r="A21" s="4"/>
      <c r="B21" s="5"/>
      <c r="C21" s="8"/>
      <c r="D21" s="9"/>
      <c r="E21" s="8"/>
      <c r="F21" s="9"/>
      <c r="G21" s="8"/>
      <c r="H21" s="9"/>
      <c r="I21" s="8"/>
    </row>
    <row r="22" spans="1:9" ht="15.75">
      <c r="A22" s="4" t="s">
        <v>14</v>
      </c>
      <c r="B22" s="5"/>
      <c r="C22" s="12">
        <f>+'[1]IS-consol'!D22</f>
        <v>0</v>
      </c>
      <c r="D22" s="13"/>
      <c r="E22" s="12">
        <f>+'[1]IS-consol'!F22</f>
        <v>0</v>
      </c>
      <c r="F22" s="9"/>
      <c r="G22" s="13">
        <f>+'[1]IS-consol'!H22</f>
        <v>0</v>
      </c>
      <c r="H22" s="9"/>
      <c r="I22" s="12">
        <f>+'[1]IS-consol'!J22</f>
        <v>0</v>
      </c>
    </row>
    <row r="23" spans="1:9" ht="15.75">
      <c r="A23" s="4"/>
      <c r="B23" s="5"/>
      <c r="C23" s="14"/>
      <c r="D23" s="13"/>
      <c r="E23" s="14"/>
      <c r="F23" s="9"/>
      <c r="G23" s="15"/>
      <c r="H23" s="9"/>
      <c r="I23" s="15"/>
    </row>
    <row r="24" spans="1:9" ht="15.75">
      <c r="A24" s="4" t="s">
        <v>15</v>
      </c>
      <c r="B24" s="5"/>
      <c r="C24" s="13">
        <f>SUM(C12:C23)</f>
        <v>9786</v>
      </c>
      <c r="D24" s="13"/>
      <c r="E24" s="13">
        <f>SUM(E12:E22)</f>
        <v>4114</v>
      </c>
      <c r="F24" s="9"/>
      <c r="G24" s="9">
        <f>SUM(G12:G23)</f>
        <v>38594</v>
      </c>
      <c r="H24" s="9"/>
      <c r="I24" s="9">
        <f>SUM(I12:I23)</f>
        <v>32085</v>
      </c>
    </row>
    <row r="25" spans="1:9" ht="15.75">
      <c r="A25" s="4"/>
      <c r="B25" s="5"/>
      <c r="C25" s="13"/>
      <c r="D25" s="13"/>
      <c r="E25" s="16"/>
      <c r="F25" s="9"/>
      <c r="G25" s="9"/>
      <c r="H25" s="9"/>
      <c r="I25" s="9"/>
    </row>
    <row r="26" spans="1:9" ht="15.75">
      <c r="A26" s="4" t="s">
        <v>16</v>
      </c>
      <c r="B26" s="5"/>
      <c r="C26" s="14">
        <f>+'[1]IS-consol'!D26</f>
        <v>-2123</v>
      </c>
      <c r="D26" s="12"/>
      <c r="E26" s="14">
        <f>+'[1]IS-consol'!F26</f>
        <v>-1562</v>
      </c>
      <c r="F26" s="8"/>
      <c r="G26" s="15">
        <f>+'[1]IS-consol'!H26</f>
        <v>-9834</v>
      </c>
      <c r="H26" s="8"/>
      <c r="I26" s="15">
        <f>+'[1]IS-consol'!J26</f>
        <v>-9117</v>
      </c>
    </row>
    <row r="27" spans="1:9" ht="15.75">
      <c r="A27" s="4"/>
      <c r="B27" s="5"/>
      <c r="C27" s="12"/>
      <c r="D27" s="12"/>
      <c r="E27" s="12"/>
      <c r="F27" s="8"/>
      <c r="G27" s="8"/>
      <c r="H27" s="8"/>
      <c r="I27" s="8"/>
    </row>
    <row r="28" spans="1:9" ht="15.75">
      <c r="A28" s="4" t="s">
        <v>17</v>
      </c>
      <c r="B28" s="5"/>
      <c r="C28" s="13"/>
      <c r="D28" s="13"/>
      <c r="E28" s="13"/>
      <c r="F28" s="9"/>
      <c r="G28" s="9"/>
      <c r="H28" s="9"/>
      <c r="I28" s="9"/>
    </row>
    <row r="29" spans="1:9" ht="15.75">
      <c r="A29" s="4" t="s">
        <v>18</v>
      </c>
      <c r="B29" s="5"/>
      <c r="C29" s="12">
        <f>SUM(C24:C26)</f>
        <v>7663</v>
      </c>
      <c r="D29" s="12"/>
      <c r="E29" s="12">
        <f>SUM(E24:E26)</f>
        <v>2552</v>
      </c>
      <c r="F29" s="8"/>
      <c r="G29" s="8">
        <f>SUM(G24:G26)</f>
        <v>28760</v>
      </c>
      <c r="H29" s="8"/>
      <c r="I29" s="8">
        <f>SUM(I24:I26)</f>
        <v>22968</v>
      </c>
    </row>
    <row r="30" spans="1:9" ht="15.75">
      <c r="A30" s="2"/>
      <c r="B30" s="5"/>
      <c r="C30" s="12"/>
      <c r="D30" s="12"/>
      <c r="E30" s="12"/>
      <c r="F30" s="8"/>
      <c r="G30" s="8"/>
      <c r="H30" s="8"/>
      <c r="I30" s="8"/>
    </row>
    <row r="31" spans="1:9" ht="15.75">
      <c r="A31" s="4" t="s">
        <v>19</v>
      </c>
      <c r="B31" s="5"/>
      <c r="C31" s="12"/>
      <c r="D31" s="12"/>
      <c r="E31" s="12"/>
      <c r="F31" s="8"/>
      <c r="G31" s="8"/>
      <c r="H31" s="8"/>
      <c r="I31" s="8"/>
    </row>
    <row r="32" spans="1:9" ht="15.75">
      <c r="A32" s="5" t="s">
        <v>20</v>
      </c>
      <c r="B32" s="5"/>
      <c r="C32" s="12"/>
      <c r="D32" s="12"/>
      <c r="E32" s="12"/>
      <c r="F32" s="8"/>
      <c r="G32" s="8"/>
      <c r="H32" s="8"/>
      <c r="I32" s="8"/>
    </row>
    <row r="33" spans="1:9" ht="15.75">
      <c r="A33" s="5" t="s">
        <v>21</v>
      </c>
      <c r="B33" s="5"/>
      <c r="C33" s="12">
        <f>+'[1]IS-consol'!D33</f>
        <v>0</v>
      </c>
      <c r="D33" s="13"/>
      <c r="E33" s="12">
        <f>+'[1]IS-consol'!F33</f>
        <v>0</v>
      </c>
      <c r="F33" s="9"/>
      <c r="G33" s="13">
        <f>+'[1]IS-consol'!H33</f>
        <v>0</v>
      </c>
      <c r="H33" s="9"/>
      <c r="I33" s="12">
        <f>+'[1]IS-consol'!J33</f>
        <v>0</v>
      </c>
    </row>
    <row r="34" spans="1:9" ht="15.75">
      <c r="A34" s="5"/>
      <c r="B34" s="5"/>
      <c r="C34" s="17"/>
      <c r="D34" s="9"/>
      <c r="E34" s="17"/>
      <c r="F34" s="9"/>
      <c r="G34" s="17"/>
      <c r="H34" s="9"/>
      <c r="I34" s="17"/>
    </row>
    <row r="35" spans="1:9" ht="16.5" thickBot="1">
      <c r="A35" s="4" t="s">
        <v>22</v>
      </c>
      <c r="B35" s="5"/>
      <c r="C35" s="18">
        <f>SUM(C29:C33)</f>
        <v>7663</v>
      </c>
      <c r="D35" s="9"/>
      <c r="E35" s="18">
        <f>SUM(E29:E33)</f>
        <v>2552</v>
      </c>
      <c r="F35" s="9"/>
      <c r="G35" s="18">
        <f>SUM(G29:G33)</f>
        <v>28760</v>
      </c>
      <c r="H35" s="9"/>
      <c r="I35" s="18">
        <f>SUM(I29:I33)</f>
        <v>22968</v>
      </c>
    </row>
    <row r="36" spans="1:9" ht="16.5" thickTop="1">
      <c r="A36" s="5"/>
      <c r="B36" s="5"/>
      <c r="C36" s="8"/>
      <c r="D36" s="9"/>
      <c r="E36" s="8"/>
      <c r="F36" s="9"/>
      <c r="G36" s="8"/>
      <c r="H36" s="9"/>
      <c r="I36" s="8"/>
    </row>
    <row r="37" spans="1:9" ht="15.75">
      <c r="A37" s="4" t="s">
        <v>23</v>
      </c>
      <c r="B37" s="5"/>
      <c r="C37" s="8"/>
      <c r="D37" s="9"/>
      <c r="E37" s="8"/>
      <c r="F37" s="9"/>
      <c r="G37" s="8"/>
      <c r="H37" s="9"/>
      <c r="I37" s="8"/>
    </row>
    <row r="38" spans="1:9" ht="15.75">
      <c r="A38" s="4" t="s">
        <v>24</v>
      </c>
      <c r="B38" s="5"/>
      <c r="C38" s="19">
        <f>+C35</f>
        <v>7663</v>
      </c>
      <c r="D38" s="20"/>
      <c r="E38" s="19">
        <f>+E35</f>
        <v>2552</v>
      </c>
      <c r="F38" s="20"/>
      <c r="G38" s="19">
        <f>+G35</f>
        <v>28760</v>
      </c>
      <c r="H38" s="20"/>
      <c r="I38" s="19">
        <f>+I35</f>
        <v>22968</v>
      </c>
    </row>
    <row r="39" spans="1:9" ht="15.75">
      <c r="A39" s="4" t="s">
        <v>25</v>
      </c>
      <c r="B39" s="5"/>
      <c r="C39" s="19">
        <v>0</v>
      </c>
      <c r="D39" s="20"/>
      <c r="E39" s="19">
        <v>0</v>
      </c>
      <c r="F39" s="20"/>
      <c r="G39" s="19">
        <v>0</v>
      </c>
      <c r="H39" s="20"/>
      <c r="I39" s="19">
        <v>0</v>
      </c>
    </row>
    <row r="40" spans="1:9" ht="16.5" thickBot="1">
      <c r="A40" s="4"/>
      <c r="B40" s="5"/>
      <c r="C40" s="21">
        <f>SUM(C38:C39)</f>
        <v>7663</v>
      </c>
      <c r="D40" s="20"/>
      <c r="E40" s="21">
        <f>SUM(E38:E39)</f>
        <v>2552</v>
      </c>
      <c r="F40" s="20"/>
      <c r="G40" s="21">
        <f>SUM(G38:G39)</f>
        <v>28760</v>
      </c>
      <c r="H40" s="20"/>
      <c r="I40" s="21">
        <f>SUM(I38:I39)</f>
        <v>22968</v>
      </c>
    </row>
    <row r="41" spans="1:9" ht="16.5" thickTop="1">
      <c r="A41" s="4"/>
      <c r="B41" s="5"/>
      <c r="C41" s="8"/>
      <c r="D41" s="9"/>
      <c r="E41" s="8"/>
      <c r="F41" s="9"/>
      <c r="G41" s="8"/>
      <c r="H41" s="9"/>
      <c r="I41" s="8"/>
    </row>
    <row r="42" spans="1:9" ht="15.75">
      <c r="A42" s="4" t="s">
        <v>26</v>
      </c>
      <c r="B42" s="5"/>
      <c r="C42" s="9"/>
      <c r="D42" s="9"/>
      <c r="E42" s="9"/>
      <c r="F42" s="9"/>
      <c r="G42" s="9"/>
      <c r="H42" s="9"/>
      <c r="I42" s="9"/>
    </row>
    <row r="43" spans="1:9" ht="15.75">
      <c r="A43" s="22" t="s">
        <v>27</v>
      </c>
      <c r="B43" s="2"/>
      <c r="C43" s="23">
        <f>+'[1]IS-consol'!D37</f>
        <v>11.210305547704364</v>
      </c>
      <c r="D43" s="24" t="s">
        <v>28</v>
      </c>
      <c r="E43" s="24">
        <f>+'[1]IS-consol'!F37</f>
        <v>3.9640871105035882</v>
      </c>
      <c r="F43" s="25"/>
      <c r="G43" s="25">
        <f>+'[1]IS-consol'!H37</f>
        <v>42.073389997648114</v>
      </c>
      <c r="H43" s="26" t="s">
        <v>28</v>
      </c>
      <c r="I43" s="27">
        <f>+'[1]IS-consol'!J37</f>
        <v>36.138121718599521</v>
      </c>
    </row>
    <row r="44" spans="1:9" ht="15.75">
      <c r="A44" s="22" t="s">
        <v>29</v>
      </c>
      <c r="B44" s="2"/>
      <c r="C44" s="23">
        <f>+'[1]IS-consol'!D39</f>
        <v>11.210305547704364</v>
      </c>
      <c r="D44" s="24" t="s">
        <v>28</v>
      </c>
      <c r="E44" s="28">
        <f>+'[1]IS-consol'!F39</f>
        <v>3.9584302776485183</v>
      </c>
      <c r="F44" s="9"/>
      <c r="G44" s="23">
        <f>+'[1]IS-consol'!H39</f>
        <v>42.073389997648114</v>
      </c>
      <c r="H44" s="29" t="s">
        <v>28</v>
      </c>
      <c r="I44" s="25">
        <f>+'[1]IS-consol'!J39</f>
        <v>36.08655188459749</v>
      </c>
    </row>
    <row r="45" spans="1:9" ht="15.75">
      <c r="A45" s="30"/>
      <c r="B45" s="11"/>
      <c r="C45" s="8"/>
      <c r="D45" s="8"/>
      <c r="E45" s="8"/>
      <c r="F45" s="8"/>
      <c r="G45" s="8"/>
      <c r="H45" s="8"/>
      <c r="I45" s="8"/>
    </row>
    <row r="46" spans="1:9" ht="15.75">
      <c r="A46" s="4"/>
      <c r="B46" s="2"/>
      <c r="C46" s="31"/>
      <c r="D46" s="16"/>
      <c r="E46" s="31"/>
      <c r="F46" s="2"/>
      <c r="G46" s="31"/>
      <c r="H46" s="2"/>
      <c r="I46" s="31"/>
    </row>
    <row r="47" spans="1:9">
      <c r="A47" s="3"/>
      <c r="B47" s="2"/>
      <c r="C47" s="2"/>
      <c r="D47" s="2"/>
      <c r="E47" s="2"/>
      <c r="F47" s="2"/>
      <c r="G47" s="2"/>
      <c r="H47" s="2"/>
      <c r="I47" s="2"/>
    </row>
    <row r="48" spans="1:9">
      <c r="A48" s="3" t="s">
        <v>30</v>
      </c>
      <c r="B48" s="2"/>
      <c r="C48" s="2"/>
      <c r="D48" s="2"/>
      <c r="E48" s="2"/>
      <c r="F48" s="2"/>
      <c r="G48" s="2"/>
      <c r="H48" s="2"/>
      <c r="I48" s="2"/>
    </row>
    <row r="49" spans="1:9">
      <c r="A49" s="3"/>
      <c r="B49" s="2"/>
      <c r="C49" s="2"/>
      <c r="D49" s="2"/>
      <c r="E49" s="2"/>
      <c r="F49" s="2"/>
      <c r="G49" s="2"/>
      <c r="H49" s="2"/>
      <c r="I49" s="31"/>
    </row>
    <row r="50" spans="1:9">
      <c r="A50" s="3"/>
      <c r="B50" s="2"/>
      <c r="C50" s="2"/>
      <c r="D50" s="2"/>
      <c r="E50" s="2"/>
      <c r="F50" s="2"/>
      <c r="G50" s="2"/>
      <c r="H50" s="2"/>
      <c r="I50" s="31"/>
    </row>
    <row r="51" spans="1:9">
      <c r="A51" s="3"/>
      <c r="B51" s="2"/>
      <c r="C51" s="2"/>
      <c r="D51" s="2"/>
      <c r="E51" s="2"/>
      <c r="F51" s="2"/>
      <c r="G51" s="2"/>
      <c r="H51" s="2"/>
      <c r="I51" s="2"/>
    </row>
    <row r="52" spans="1:9" ht="15.75">
      <c r="A52" s="10" t="s">
        <v>31</v>
      </c>
      <c r="B52" s="2"/>
      <c r="C52" s="2"/>
      <c r="D52" s="2"/>
      <c r="E52" s="2"/>
      <c r="F52" s="2"/>
      <c r="G52" s="2"/>
      <c r="H52" s="2"/>
      <c r="I52" s="2"/>
    </row>
    <row r="53" spans="1:9" ht="15.75">
      <c r="A53" s="10" t="s">
        <v>32</v>
      </c>
      <c r="B53" s="2"/>
      <c r="C53" s="2"/>
      <c r="D53" s="2"/>
      <c r="E53" s="2"/>
      <c r="F53" s="2"/>
      <c r="G53" s="2"/>
      <c r="H53" s="2"/>
      <c r="I53" s="2"/>
    </row>
    <row r="54" spans="1:9" ht="15.75">
      <c r="A54" s="4" t="s">
        <v>33</v>
      </c>
      <c r="B54" s="2"/>
      <c r="C54" s="2"/>
      <c r="D54" s="2"/>
      <c r="E54" s="2"/>
      <c r="F54" s="2"/>
      <c r="G54" s="2"/>
      <c r="H54" s="2"/>
      <c r="I5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opLeftCell="A19" workbookViewId="0">
      <selection activeCell="B15" sqref="B15"/>
    </sheetView>
  </sheetViews>
  <sheetFormatPr defaultRowHeight="15"/>
  <cols>
    <col min="6" max="6" width="20.85546875" customWidth="1"/>
    <col min="7" max="7" width="4.85546875" customWidth="1"/>
    <col min="8" max="8" width="20.5703125" customWidth="1"/>
  </cols>
  <sheetData>
    <row r="1" spans="1:8" ht="15.75">
      <c r="B1" s="4" t="s">
        <v>0</v>
      </c>
      <c r="C1" s="5"/>
      <c r="D1" s="5"/>
      <c r="E1" s="5"/>
      <c r="F1" s="11"/>
      <c r="G1" s="11"/>
      <c r="H1" s="11"/>
    </row>
    <row r="2" spans="1:8" ht="15.75">
      <c r="B2" s="5"/>
      <c r="C2" s="5"/>
      <c r="D2" s="5"/>
      <c r="E2" s="5"/>
      <c r="F2" s="11"/>
      <c r="G2" s="11"/>
      <c r="H2" s="11"/>
    </row>
    <row r="3" spans="1:8" ht="15.75">
      <c r="B3" s="32" t="s">
        <v>34</v>
      </c>
      <c r="C3" s="5"/>
      <c r="D3" s="5"/>
      <c r="E3" s="5"/>
      <c r="F3" s="11"/>
      <c r="G3" s="11"/>
      <c r="H3" s="11"/>
    </row>
    <row r="4" spans="1:8" ht="15.75">
      <c r="B4" s="4" t="s">
        <v>35</v>
      </c>
      <c r="C4" s="5"/>
      <c r="D4" s="5"/>
      <c r="E4" s="5"/>
      <c r="F4" s="33" t="s">
        <v>36</v>
      </c>
      <c r="G4" s="11"/>
      <c r="H4" s="34"/>
    </row>
    <row r="5" spans="1:8" ht="15.75">
      <c r="B5" s="4"/>
      <c r="C5" s="5"/>
      <c r="D5" s="5"/>
      <c r="E5" s="5"/>
      <c r="F5" s="35" t="s">
        <v>37</v>
      </c>
      <c r="G5" s="11"/>
      <c r="H5" s="33" t="s">
        <v>37</v>
      </c>
    </row>
    <row r="6" spans="1:8" ht="15.75">
      <c r="B6" s="4"/>
      <c r="C6" s="5"/>
      <c r="D6" s="5"/>
      <c r="E6" s="5"/>
      <c r="F6" s="36" t="s">
        <v>38</v>
      </c>
      <c r="G6" s="11"/>
      <c r="H6" s="36" t="s">
        <v>39</v>
      </c>
    </row>
    <row r="7" spans="1:8" ht="15.75">
      <c r="B7" s="5"/>
      <c r="C7" s="5"/>
      <c r="D7" s="5"/>
      <c r="E7" s="5"/>
      <c r="F7" s="33" t="s">
        <v>8</v>
      </c>
      <c r="G7" s="11"/>
      <c r="H7" s="33" t="s">
        <v>8</v>
      </c>
    </row>
    <row r="8" spans="1:8" ht="15.75">
      <c r="B8" s="4" t="s">
        <v>40</v>
      </c>
      <c r="C8" s="5"/>
      <c r="D8" s="5"/>
      <c r="E8" s="5"/>
      <c r="F8" s="11"/>
      <c r="G8" s="11"/>
      <c r="H8" s="11"/>
    </row>
    <row r="9" spans="1:8" ht="15.75">
      <c r="B9" s="37" t="s">
        <v>41</v>
      </c>
      <c r="C9" s="37"/>
      <c r="D9" s="37"/>
      <c r="E9" s="5"/>
      <c r="F9" s="38">
        <f>+'[1]BS-working'!$F$9</f>
        <v>24245</v>
      </c>
      <c r="G9" s="12"/>
      <c r="H9" s="12">
        <v>22854</v>
      </c>
    </row>
    <row r="10" spans="1:8" ht="15.75">
      <c r="B10" s="37" t="s">
        <v>42</v>
      </c>
      <c r="C10" s="37"/>
      <c r="D10" s="37"/>
      <c r="E10" s="5"/>
      <c r="F10" s="39">
        <v>0</v>
      </c>
      <c r="G10" s="12"/>
      <c r="H10" s="12">
        <v>0</v>
      </c>
    </row>
    <row r="11" spans="1:8" ht="15.75">
      <c r="B11" s="37" t="s">
        <v>43</v>
      </c>
      <c r="C11" s="37"/>
      <c r="D11" s="37"/>
      <c r="E11" s="5"/>
      <c r="F11" s="38">
        <f>+'[1]BS-working'!$F$11</f>
        <v>15359</v>
      </c>
      <c r="G11" s="12"/>
      <c r="H11" s="12">
        <v>15509</v>
      </c>
    </row>
    <row r="12" spans="1:8" ht="15.75">
      <c r="B12" s="37" t="s">
        <v>44</v>
      </c>
      <c r="C12" s="37"/>
      <c r="D12" s="37"/>
      <c r="E12" s="5"/>
      <c r="F12" s="38">
        <f>+'[1]BS-working'!$F$12</f>
        <v>20650</v>
      </c>
      <c r="G12" s="12"/>
      <c r="H12" s="12">
        <v>15567</v>
      </c>
    </row>
    <row r="13" spans="1:8" ht="15.75">
      <c r="B13" s="37" t="s">
        <v>45</v>
      </c>
      <c r="C13" s="37"/>
      <c r="D13" s="37"/>
      <c r="E13" s="5"/>
      <c r="F13" s="39">
        <f>+'[1]BS-working'!$F$13</f>
        <v>0</v>
      </c>
      <c r="G13" s="12"/>
      <c r="H13" s="12">
        <v>1813</v>
      </c>
    </row>
    <row r="14" spans="1:8" ht="15.75">
      <c r="B14" s="37" t="s">
        <v>46</v>
      </c>
      <c r="C14" s="37"/>
      <c r="D14" s="37"/>
      <c r="E14" s="5"/>
      <c r="F14" s="38">
        <f>+'[1]BS-working'!$F$14</f>
        <v>40</v>
      </c>
      <c r="G14" s="12"/>
      <c r="H14" s="12">
        <v>47</v>
      </c>
    </row>
    <row r="15" spans="1:8" ht="15.75">
      <c r="B15" s="37"/>
      <c r="C15" s="37"/>
      <c r="D15" s="37"/>
      <c r="E15" s="5"/>
      <c r="F15" s="38" t="s">
        <v>63</v>
      </c>
      <c r="G15" s="12"/>
      <c r="H15" s="14"/>
    </row>
    <row r="16" spans="1:8" ht="15.75">
      <c r="A16" s="41"/>
      <c r="B16" s="37"/>
      <c r="C16" s="37"/>
      <c r="D16" s="37"/>
      <c r="E16" s="5"/>
      <c r="F16" s="42">
        <f>SUM(F9:F15)</f>
        <v>60294</v>
      </c>
      <c r="G16" s="12"/>
      <c r="H16" s="42">
        <f>SUM(H9:H14)</f>
        <v>55790</v>
      </c>
    </row>
    <row r="17" spans="1:8" ht="15.75">
      <c r="A17" s="41"/>
      <c r="B17" s="37"/>
      <c r="C17" s="37"/>
      <c r="D17" s="37"/>
      <c r="E17" s="5"/>
      <c r="F17" s="38"/>
      <c r="G17" s="12"/>
      <c r="H17" s="12"/>
    </row>
    <row r="18" spans="1:8" ht="15.75">
      <c r="B18" s="43" t="s">
        <v>47</v>
      </c>
      <c r="C18" s="37"/>
      <c r="D18" s="37"/>
      <c r="E18" s="5"/>
      <c r="F18" s="38"/>
      <c r="G18" s="12"/>
      <c r="H18" s="12"/>
    </row>
    <row r="19" spans="1:8" ht="15.75">
      <c r="B19" s="5" t="s">
        <v>48</v>
      </c>
      <c r="C19" s="44"/>
      <c r="D19" s="37"/>
      <c r="E19" s="5"/>
      <c r="F19" s="38">
        <f>+'[1]BS-working'!$F$19</f>
        <v>111880</v>
      </c>
      <c r="G19" s="12"/>
      <c r="H19" s="38">
        <v>101254</v>
      </c>
    </row>
    <row r="20" spans="1:8" ht="15.75">
      <c r="B20" s="5" t="s">
        <v>49</v>
      </c>
      <c r="C20" s="44"/>
      <c r="D20" s="37"/>
      <c r="E20" s="5"/>
      <c r="F20" s="38">
        <f>+'[1]BS-working'!$F$20</f>
        <v>145211</v>
      </c>
      <c r="G20" s="12"/>
      <c r="H20" s="38">
        <v>131338</v>
      </c>
    </row>
    <row r="21" spans="1:8" ht="15.75">
      <c r="B21" s="5" t="s">
        <v>50</v>
      </c>
      <c r="C21" s="44"/>
      <c r="D21" s="37"/>
      <c r="E21" s="5"/>
      <c r="F21" s="38">
        <f>+'[1]BS-working'!$F$21</f>
        <v>993</v>
      </c>
      <c r="G21" s="12"/>
      <c r="H21" s="38">
        <v>705</v>
      </c>
    </row>
    <row r="22" spans="1:8" ht="15.75">
      <c r="B22" s="5" t="s">
        <v>51</v>
      </c>
      <c r="C22" s="44"/>
      <c r="D22" s="37"/>
      <c r="E22" s="5"/>
      <c r="F22" s="38">
        <f>+'[1]BS-working'!$F$22</f>
        <v>94693</v>
      </c>
      <c r="G22" s="12"/>
      <c r="H22" s="38">
        <v>88713</v>
      </c>
    </row>
    <row r="23" spans="1:8" ht="15.75">
      <c r="B23" s="5"/>
      <c r="C23" s="44"/>
      <c r="D23" s="37"/>
      <c r="E23" s="5"/>
      <c r="F23" s="38"/>
      <c r="G23" s="12"/>
      <c r="H23" s="38"/>
    </row>
    <row r="24" spans="1:8" ht="15.75">
      <c r="B24" s="5"/>
      <c r="C24" s="44"/>
      <c r="D24" s="37"/>
      <c r="E24" s="5"/>
      <c r="F24" s="42">
        <f>SUM(F19:F23)</f>
        <v>352777</v>
      </c>
      <c r="G24" s="12"/>
      <c r="H24" s="42">
        <f>SUM(H19:H23)</f>
        <v>322010</v>
      </c>
    </row>
    <row r="25" spans="1:8" ht="15.75">
      <c r="B25" s="37"/>
      <c r="C25" s="37"/>
      <c r="D25" s="37"/>
      <c r="E25" s="5"/>
      <c r="F25" s="38"/>
      <c r="G25" s="12"/>
      <c r="H25" s="45"/>
    </row>
    <row r="26" spans="1:8" ht="15.75">
      <c r="B26" s="43" t="s">
        <v>52</v>
      </c>
      <c r="C26" s="37"/>
      <c r="D26" s="37"/>
      <c r="E26" s="5"/>
      <c r="F26" s="38"/>
      <c r="G26" s="12"/>
      <c r="H26" s="38"/>
    </row>
    <row r="27" spans="1:8" ht="15.75">
      <c r="B27" s="5" t="s">
        <v>53</v>
      </c>
      <c r="C27" s="44"/>
      <c r="D27" s="37"/>
      <c r="E27" s="5"/>
      <c r="F27" s="38">
        <f>+'[1]BS-working'!$F$27</f>
        <v>138595</v>
      </c>
      <c r="G27" s="12"/>
      <c r="H27" s="38">
        <v>123041</v>
      </c>
    </row>
    <row r="28" spans="1:8" ht="15.75">
      <c r="B28" s="5" t="s">
        <v>54</v>
      </c>
      <c r="C28" s="44"/>
      <c r="D28" s="37"/>
      <c r="E28" s="5"/>
      <c r="F28" s="38">
        <f>+'[1]BS-working'!$F$28</f>
        <v>2867</v>
      </c>
      <c r="G28" s="12"/>
      <c r="H28" s="38">
        <v>2867</v>
      </c>
    </row>
    <row r="29" spans="1:8" ht="15.75">
      <c r="B29" s="5" t="s">
        <v>55</v>
      </c>
      <c r="C29" s="44"/>
      <c r="D29" s="37"/>
      <c r="E29" s="5"/>
      <c r="F29" s="38">
        <f>+'[1]BS-working'!$F$29</f>
        <v>27673</v>
      </c>
      <c r="G29" s="12"/>
      <c r="H29" s="38">
        <v>32734</v>
      </c>
    </row>
    <row r="30" spans="1:8" ht="15.75">
      <c r="B30" s="37"/>
      <c r="D30" s="37"/>
      <c r="E30" s="5"/>
      <c r="F30" s="46">
        <f>SUM(F27:F29)</f>
        <v>169135</v>
      </c>
      <c r="G30" s="12"/>
      <c r="H30" s="46">
        <f>SUM(H27:H29)</f>
        <v>158642</v>
      </c>
    </row>
    <row r="31" spans="1:8" ht="15.75">
      <c r="B31" s="37"/>
      <c r="C31" s="37"/>
      <c r="D31" s="37"/>
      <c r="E31" s="5"/>
      <c r="F31" s="38"/>
      <c r="G31" s="12"/>
      <c r="H31" s="12"/>
    </row>
    <row r="32" spans="1:8" ht="16.5" thickBot="1">
      <c r="B32" s="43" t="s">
        <v>56</v>
      </c>
      <c r="C32" s="37"/>
      <c r="D32" s="37"/>
      <c r="E32" s="5"/>
      <c r="F32" s="47">
        <f>F24-F30</f>
        <v>183642</v>
      </c>
      <c r="G32" s="12"/>
      <c r="H32" s="47">
        <f>H24-H30</f>
        <v>163368</v>
      </c>
    </row>
    <row r="33" spans="2:8" ht="15.75">
      <c r="B33" s="37"/>
      <c r="C33" s="37"/>
      <c r="D33" s="37"/>
      <c r="E33" s="5"/>
      <c r="F33" s="48"/>
      <c r="G33" s="12"/>
      <c r="H33" s="49"/>
    </row>
    <row r="34" spans="2:8" ht="15.75">
      <c r="B34" s="43" t="s">
        <v>57</v>
      </c>
      <c r="C34" s="37"/>
      <c r="D34" s="37"/>
      <c r="E34" s="5"/>
      <c r="F34" s="48"/>
      <c r="G34" s="12"/>
      <c r="H34" s="49"/>
    </row>
    <row r="35" spans="2:8" ht="15.75">
      <c r="B35" s="37" t="s">
        <v>58</v>
      </c>
      <c r="C35" s="37"/>
      <c r="D35" s="37"/>
      <c r="E35" s="5"/>
      <c r="F35" s="38">
        <f>+'[1]BS-working'!$F$35</f>
        <v>3620</v>
      </c>
      <c r="G35" s="12"/>
      <c r="H35" s="12">
        <v>3401</v>
      </c>
    </row>
    <row r="36" spans="2:8" ht="15.75">
      <c r="B36" s="37" t="s">
        <v>55</v>
      </c>
      <c r="C36" s="37"/>
      <c r="D36" s="37"/>
      <c r="E36" s="5"/>
      <c r="F36" s="38">
        <f>+'[1]BS-working'!$F$36</f>
        <v>398</v>
      </c>
      <c r="G36" s="12"/>
      <c r="H36" s="12">
        <v>290</v>
      </c>
    </row>
    <row r="37" spans="2:8" ht="15.75">
      <c r="B37" s="37"/>
      <c r="C37" s="37"/>
      <c r="D37" s="37"/>
      <c r="E37" s="5"/>
      <c r="F37" s="42">
        <f>SUM(F35:F36)</f>
        <v>4018</v>
      </c>
      <c r="G37" s="12"/>
      <c r="H37" s="42">
        <f>SUM(H35:H36)</f>
        <v>3691</v>
      </c>
    </row>
    <row r="38" spans="2:8" ht="15.75">
      <c r="B38" s="37"/>
      <c r="C38" s="37"/>
      <c r="D38" s="37"/>
      <c r="E38" s="5"/>
      <c r="F38" s="48"/>
      <c r="G38" s="12"/>
      <c r="H38" s="49"/>
    </row>
    <row r="39" spans="2:8" ht="16.5" thickBot="1">
      <c r="B39" s="37"/>
      <c r="C39" s="37"/>
      <c r="D39" s="37"/>
      <c r="E39" s="5"/>
      <c r="F39" s="50">
        <f>F16+F32-F37</f>
        <v>239918</v>
      </c>
      <c r="G39" s="12"/>
      <c r="H39" s="50">
        <f>H16+H32-H37</f>
        <v>215467</v>
      </c>
    </row>
    <row r="40" spans="2:8" ht="16.5" thickTop="1">
      <c r="B40" s="37"/>
      <c r="C40" s="37"/>
      <c r="D40" s="37"/>
      <c r="E40" s="5"/>
      <c r="F40" s="38"/>
      <c r="G40" s="12"/>
      <c r="H40" s="51"/>
    </row>
    <row r="41" spans="2:8" ht="15.75">
      <c r="B41" s="43" t="s">
        <v>59</v>
      </c>
      <c r="C41" s="37"/>
      <c r="D41" s="37"/>
      <c r="E41" s="5"/>
      <c r="F41" s="38"/>
      <c r="G41" s="12"/>
      <c r="H41" s="12"/>
    </row>
    <row r="42" spans="2:8" ht="15.75">
      <c r="B42" s="37" t="s">
        <v>60</v>
      </c>
      <c r="C42" s="37"/>
      <c r="D42" s="37"/>
      <c r="E42" s="5"/>
      <c r="F42" s="38">
        <f>+'[1]BS-working'!$F$42</f>
        <v>68489</v>
      </c>
      <c r="G42" s="12"/>
      <c r="H42" s="38">
        <v>68219</v>
      </c>
    </row>
    <row r="43" spans="2:8" ht="15.75">
      <c r="B43" s="37" t="s">
        <v>61</v>
      </c>
      <c r="C43" s="37"/>
      <c r="D43" s="37"/>
      <c r="E43" s="5"/>
      <c r="F43" s="40">
        <f>+'[1]BS-working'!$F$43</f>
        <v>171429</v>
      </c>
      <c r="G43" s="12"/>
      <c r="H43" s="40">
        <v>147248</v>
      </c>
    </row>
    <row r="44" spans="2:8" ht="16.5" thickBot="1">
      <c r="B44" s="37" t="s">
        <v>64</v>
      </c>
      <c r="C44" s="37"/>
      <c r="D44" s="37"/>
      <c r="E44" s="5"/>
      <c r="F44" s="50">
        <f>SUM(F42:F43)</f>
        <v>239918</v>
      </c>
      <c r="G44" s="12"/>
      <c r="H44" s="50">
        <f>SUM(H42:H43)</f>
        <v>215467</v>
      </c>
    </row>
    <row r="45" spans="2:8" ht="16.5" thickTop="1">
      <c r="B45" s="37"/>
      <c r="C45" s="37"/>
      <c r="D45" s="37"/>
      <c r="E45" s="5"/>
      <c r="F45" s="38"/>
      <c r="G45" s="12"/>
      <c r="H45" s="52"/>
    </row>
    <row r="46" spans="2:8" ht="15.75">
      <c r="B46" s="37"/>
      <c r="C46" s="37"/>
      <c r="D46" s="37"/>
      <c r="E46" s="5"/>
      <c r="F46" s="38"/>
      <c r="G46" s="12"/>
      <c r="H46" s="38"/>
    </row>
    <row r="47" spans="2:8" ht="15.75">
      <c r="B47" s="37" t="s">
        <v>65</v>
      </c>
      <c r="C47" s="37"/>
      <c r="D47" s="37"/>
      <c r="E47" s="5"/>
      <c r="F47" s="53">
        <f>F44/('[2]Shares outstandings'!$G$24/1000)</f>
        <v>3.503567558726719</v>
      </c>
      <c r="G47" s="12"/>
      <c r="H47" s="53">
        <f>H44/(68209200/1000)</f>
        <v>3.1589140467854779</v>
      </c>
    </row>
    <row r="48" spans="2:8" ht="15.75">
      <c r="B48" s="37"/>
      <c r="C48" s="37"/>
      <c r="D48" s="37"/>
      <c r="E48" s="5"/>
      <c r="F48" s="53"/>
      <c r="G48" s="12"/>
      <c r="H48" s="53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topLeftCell="A46" workbookViewId="0">
      <selection activeCell="M15" sqref="M15"/>
    </sheetView>
  </sheetViews>
  <sheetFormatPr defaultRowHeight="15"/>
  <cols>
    <col min="2" max="2" width="31.85546875" customWidth="1"/>
    <col min="3" max="3" width="13.42578125" customWidth="1"/>
    <col min="4" max="4" width="1.140625" customWidth="1"/>
    <col min="5" max="5" width="11.28515625" customWidth="1"/>
    <col min="6" max="6" width="1.42578125" customWidth="1"/>
    <col min="7" max="7" width="11" customWidth="1"/>
    <col min="8" max="8" width="1.42578125" customWidth="1"/>
    <col min="9" max="9" width="11.140625" customWidth="1"/>
    <col min="10" max="10" width="1.42578125" customWidth="1"/>
    <col min="11" max="11" width="11.7109375" customWidth="1"/>
    <col min="12" max="12" width="1.140625" customWidth="1"/>
    <col min="13" max="13" width="12.5703125" customWidth="1"/>
    <col min="14" max="14" width="1.140625" customWidth="1"/>
    <col min="15" max="15" width="12.28515625" customWidth="1"/>
  </cols>
  <sheetData>
    <row r="1" spans="1:15" ht="15.75">
      <c r="A1" s="1" t="s">
        <v>0</v>
      </c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.75">
      <c r="A2" s="96"/>
      <c r="B2" s="96"/>
      <c r="C2" s="98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.75">
      <c r="A3" s="99" t="s">
        <v>124</v>
      </c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>
      <c r="A4" s="99" t="s">
        <v>125</v>
      </c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15.75">
      <c r="A5" s="100"/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ht="15.75">
      <c r="A6" s="102"/>
      <c r="B6" s="96"/>
      <c r="C6" s="103" t="s">
        <v>126</v>
      </c>
      <c r="D6" s="103"/>
      <c r="E6" s="103"/>
      <c r="F6" s="104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15.75">
      <c r="A7" s="102"/>
      <c r="B7" s="105"/>
      <c r="C7" s="103"/>
      <c r="D7" s="103"/>
      <c r="E7" s="103"/>
      <c r="F7" s="104"/>
      <c r="G7" s="104"/>
      <c r="H7" s="104"/>
      <c r="I7" s="104"/>
      <c r="J7" s="104"/>
      <c r="K7" s="101"/>
      <c r="L7" s="104"/>
      <c r="M7" s="104"/>
      <c r="N7" s="104"/>
      <c r="O7" s="104"/>
    </row>
    <row r="8" spans="1:15" ht="15.75">
      <c r="A8" s="100"/>
      <c r="B8" s="105"/>
      <c r="C8" s="106"/>
      <c r="D8" s="106"/>
      <c r="E8" s="106"/>
      <c r="F8" s="104"/>
      <c r="G8" s="107"/>
      <c r="H8" s="107"/>
      <c r="I8" s="107"/>
      <c r="J8" s="107"/>
      <c r="K8" s="108" t="s">
        <v>127</v>
      </c>
      <c r="L8" s="107"/>
      <c r="M8" s="107"/>
      <c r="N8" s="104"/>
      <c r="O8" s="109"/>
    </row>
    <row r="9" spans="1:15" ht="78.75">
      <c r="A9" s="100"/>
      <c r="B9" s="110"/>
      <c r="C9" s="111" t="s">
        <v>128</v>
      </c>
      <c r="D9" s="112"/>
      <c r="E9" s="111" t="s">
        <v>129</v>
      </c>
      <c r="F9" s="113"/>
      <c r="G9" s="111" t="s">
        <v>130</v>
      </c>
      <c r="H9" s="113"/>
      <c r="I9" s="111" t="s">
        <v>62</v>
      </c>
      <c r="J9" s="113"/>
      <c r="K9" s="114"/>
      <c r="L9" s="113"/>
      <c r="M9" s="111" t="s">
        <v>131</v>
      </c>
      <c r="N9" s="113"/>
      <c r="O9" s="115" t="s">
        <v>132</v>
      </c>
    </row>
    <row r="10" spans="1:15" ht="47.25">
      <c r="A10" s="100"/>
      <c r="B10" s="100"/>
      <c r="C10" s="116" t="s">
        <v>133</v>
      </c>
      <c r="D10" s="117"/>
      <c r="E10" s="118" t="s">
        <v>8</v>
      </c>
      <c r="F10" s="119"/>
      <c r="G10" s="118" t="s">
        <v>8</v>
      </c>
      <c r="H10" s="119"/>
      <c r="I10" s="118" t="s">
        <v>8</v>
      </c>
      <c r="J10" s="119"/>
      <c r="K10" s="118" t="s">
        <v>8</v>
      </c>
      <c r="L10" s="117"/>
      <c r="M10" s="118" t="s">
        <v>8</v>
      </c>
      <c r="N10" s="117"/>
      <c r="O10" s="118" t="s">
        <v>8</v>
      </c>
    </row>
    <row r="11" spans="1:15" ht="15.75">
      <c r="A11" s="100"/>
      <c r="B11" s="100"/>
      <c r="C11" s="116"/>
      <c r="D11" s="117"/>
      <c r="E11" s="118"/>
      <c r="F11" s="119"/>
      <c r="G11" s="118"/>
      <c r="H11" s="119"/>
      <c r="I11" s="118"/>
      <c r="J11" s="119"/>
      <c r="K11" s="118"/>
      <c r="L11" s="117"/>
      <c r="M11" s="118"/>
      <c r="N11" s="117"/>
      <c r="O11" s="118"/>
    </row>
    <row r="12" spans="1:15" ht="15.75">
      <c r="A12" s="100" t="s">
        <v>134</v>
      </c>
      <c r="B12" s="100"/>
      <c r="C12" s="120">
        <v>68209</v>
      </c>
      <c r="D12" s="120"/>
      <c r="E12" s="120">
        <v>68219</v>
      </c>
      <c r="F12" s="120"/>
      <c r="G12" s="121">
        <v>-11</v>
      </c>
      <c r="H12" s="120"/>
      <c r="I12" s="122">
        <v>34</v>
      </c>
      <c r="J12" s="120"/>
      <c r="K12" s="120">
        <v>170</v>
      </c>
      <c r="L12" s="120"/>
      <c r="M12" s="120">
        <f>147055</f>
        <v>147055</v>
      </c>
      <c r="N12" s="120"/>
      <c r="O12" s="123">
        <v>215467</v>
      </c>
    </row>
    <row r="13" spans="1:15" ht="15.75">
      <c r="A13" s="100"/>
      <c r="B13" s="100"/>
      <c r="C13" s="124"/>
      <c r="D13" s="112"/>
      <c r="E13" s="125"/>
      <c r="F13" s="113"/>
      <c r="G13" s="125"/>
      <c r="H13" s="113"/>
      <c r="I13" s="125"/>
      <c r="J13" s="113"/>
      <c r="K13" s="125"/>
      <c r="L13" s="104"/>
      <c r="M13" s="125"/>
      <c r="N13" s="104"/>
      <c r="O13" s="125"/>
    </row>
    <row r="14" spans="1:15" ht="15.75">
      <c r="A14" s="100" t="s">
        <v>135</v>
      </c>
      <c r="B14" s="100"/>
      <c r="C14" s="122">
        <v>0</v>
      </c>
      <c r="D14" s="120"/>
      <c r="E14" s="122">
        <v>0</v>
      </c>
      <c r="F14" s="120"/>
      <c r="G14" s="122">
        <v>0</v>
      </c>
      <c r="H14" s="120"/>
      <c r="I14" s="122">
        <v>0</v>
      </c>
      <c r="J14" s="120"/>
      <c r="K14" s="122">
        <v>0</v>
      </c>
      <c r="L14" s="120"/>
      <c r="M14" s="123">
        <v>28760</v>
      </c>
      <c r="N14" s="104"/>
      <c r="O14" s="123">
        <f>SUM(E14:N14)</f>
        <v>28760</v>
      </c>
    </row>
    <row r="15" spans="1:15" ht="15.75">
      <c r="A15" s="100"/>
      <c r="B15" s="100"/>
      <c r="C15" s="122"/>
      <c r="D15" s="120"/>
      <c r="E15" s="122"/>
      <c r="F15" s="120"/>
      <c r="G15" s="122"/>
      <c r="H15" s="120"/>
      <c r="I15" s="122"/>
      <c r="J15" s="120"/>
      <c r="K15" s="122"/>
      <c r="L15" s="120"/>
      <c r="M15" s="123"/>
      <c r="N15" s="104"/>
      <c r="O15" s="123"/>
    </row>
    <row r="16" spans="1:15" ht="15.75">
      <c r="A16" s="100" t="s">
        <v>136</v>
      </c>
      <c r="B16" s="10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5"/>
      <c r="N16" s="104"/>
      <c r="O16" s="125"/>
    </row>
    <row r="17" spans="1:15" ht="15.75">
      <c r="A17" s="126" t="s">
        <v>137</v>
      </c>
      <c r="B17" s="100"/>
      <c r="C17" s="127">
        <v>270</v>
      </c>
      <c r="D17" s="127"/>
      <c r="E17" s="127">
        <v>270</v>
      </c>
      <c r="F17" s="127"/>
      <c r="G17" s="128">
        <v>0</v>
      </c>
      <c r="H17" s="127"/>
      <c r="I17" s="128">
        <v>0</v>
      </c>
      <c r="J17" s="127"/>
      <c r="K17" s="128">
        <v>0</v>
      </c>
      <c r="L17" s="127"/>
      <c r="M17" s="128">
        <v>0</v>
      </c>
      <c r="N17" s="129"/>
      <c r="O17" s="130">
        <f>SUM(E17:N17)</f>
        <v>270</v>
      </c>
    </row>
    <row r="18" spans="1:15" ht="15.75">
      <c r="A18" s="126" t="s">
        <v>138</v>
      </c>
      <c r="B18" s="100"/>
      <c r="C18" s="127">
        <v>0</v>
      </c>
      <c r="D18" s="127"/>
      <c r="E18" s="127">
        <v>0</v>
      </c>
      <c r="F18" s="127"/>
      <c r="G18" s="128">
        <v>0</v>
      </c>
      <c r="H18" s="127"/>
      <c r="I18" s="128">
        <v>0</v>
      </c>
      <c r="J18" s="127"/>
      <c r="K18" s="128">
        <v>40</v>
      </c>
      <c r="L18" s="127"/>
      <c r="M18" s="128">
        <v>0</v>
      </c>
      <c r="N18" s="129"/>
      <c r="O18" s="130">
        <f>SUM(E18:N18)</f>
        <v>40</v>
      </c>
    </row>
    <row r="19" spans="1:15" ht="15.75">
      <c r="A19" s="126" t="s">
        <v>139</v>
      </c>
      <c r="B19" s="100"/>
      <c r="C19" s="127">
        <v>0</v>
      </c>
      <c r="D19" s="127"/>
      <c r="E19" s="127">
        <v>0</v>
      </c>
      <c r="F19" s="127"/>
      <c r="G19" s="128">
        <v>0</v>
      </c>
      <c r="H19" s="127"/>
      <c r="I19" s="128">
        <v>0</v>
      </c>
      <c r="J19" s="127"/>
      <c r="K19" s="128">
        <v>-210</v>
      </c>
      <c r="L19" s="127"/>
      <c r="M19" s="128">
        <v>210</v>
      </c>
      <c r="N19" s="129"/>
      <c r="O19" s="130">
        <f>SUM(E19:N19)</f>
        <v>0</v>
      </c>
    </row>
    <row r="20" spans="1:15" ht="15.75">
      <c r="A20" s="126"/>
      <c r="B20" s="100"/>
      <c r="C20" s="127"/>
      <c r="D20" s="127"/>
      <c r="E20" s="127"/>
      <c r="F20" s="127"/>
      <c r="G20" s="128"/>
      <c r="H20" s="127"/>
      <c r="I20" s="128"/>
      <c r="J20" s="127"/>
      <c r="K20" s="128"/>
      <c r="L20" s="127"/>
      <c r="M20" s="128"/>
      <c r="N20" s="129"/>
      <c r="O20" s="130"/>
    </row>
    <row r="21" spans="1:15" ht="15.75">
      <c r="A21" s="131" t="s">
        <v>140</v>
      </c>
      <c r="B21" s="100"/>
      <c r="C21" s="127"/>
      <c r="D21" s="127"/>
      <c r="E21" s="127"/>
      <c r="F21" s="127"/>
      <c r="G21" s="128"/>
      <c r="H21" s="127"/>
      <c r="I21" s="128"/>
      <c r="J21" s="127"/>
      <c r="K21" s="128"/>
      <c r="L21" s="127"/>
      <c r="M21" s="128"/>
      <c r="N21" s="129"/>
      <c r="O21" s="130"/>
    </row>
    <row r="22" spans="1:15" ht="15.75">
      <c r="A22" s="131" t="s">
        <v>141</v>
      </c>
      <c r="B22" s="100"/>
      <c r="C22" s="127">
        <v>0</v>
      </c>
      <c r="D22" s="127"/>
      <c r="E22" s="127">
        <v>0</v>
      </c>
      <c r="F22" s="127"/>
      <c r="G22" s="128">
        <v>0</v>
      </c>
      <c r="H22" s="127"/>
      <c r="I22" s="128">
        <v>0</v>
      </c>
      <c r="J22" s="127"/>
      <c r="K22" s="128">
        <v>0</v>
      </c>
      <c r="L22" s="127"/>
      <c r="M22" s="132">
        <v>-4615</v>
      </c>
      <c r="N22" s="129"/>
      <c r="O22" s="133">
        <f>SUM(E22:N22)</f>
        <v>-4615</v>
      </c>
    </row>
    <row r="23" spans="1:15" ht="15.75">
      <c r="A23" s="126"/>
      <c r="B23" s="100"/>
      <c r="C23" s="127"/>
      <c r="D23" s="127"/>
      <c r="E23" s="127"/>
      <c r="F23" s="127"/>
      <c r="G23" s="128"/>
      <c r="H23" s="127"/>
      <c r="I23" s="128"/>
      <c r="J23" s="127"/>
      <c r="K23" s="128"/>
      <c r="L23" s="127"/>
      <c r="M23" s="128"/>
      <c r="N23" s="129"/>
      <c r="O23" s="130"/>
    </row>
    <row r="24" spans="1:15" ht="15.75">
      <c r="A24" s="100" t="s">
        <v>110</v>
      </c>
      <c r="B24" s="100"/>
      <c r="C24" s="134">
        <v>-1</v>
      </c>
      <c r="D24" s="127"/>
      <c r="E24" s="128">
        <v>0</v>
      </c>
      <c r="F24" s="127"/>
      <c r="G24" s="128">
        <v>-4</v>
      </c>
      <c r="H24" s="127"/>
      <c r="I24" s="128">
        <v>0</v>
      </c>
      <c r="J24" s="127"/>
      <c r="K24" s="128">
        <v>0</v>
      </c>
      <c r="L24" s="127"/>
      <c r="M24" s="128">
        <v>0</v>
      </c>
      <c r="N24" s="129"/>
      <c r="O24" s="133">
        <f>SUM(E24:M24)</f>
        <v>-4</v>
      </c>
    </row>
    <row r="25" spans="1:15" ht="15.75">
      <c r="A25" s="100"/>
      <c r="B25" s="100"/>
      <c r="C25" s="134"/>
      <c r="D25" s="127"/>
      <c r="E25" s="128"/>
      <c r="F25" s="127"/>
      <c r="G25" s="128"/>
      <c r="H25" s="127"/>
      <c r="I25" s="128"/>
      <c r="J25" s="127"/>
      <c r="K25" s="128"/>
      <c r="L25" s="127"/>
      <c r="M25" s="128"/>
      <c r="N25" s="129"/>
      <c r="O25" s="133"/>
    </row>
    <row r="26" spans="1:15" ht="16.5" thickBot="1">
      <c r="A26" s="96"/>
      <c r="B26" s="100"/>
      <c r="C26" s="135"/>
      <c r="D26" s="128"/>
      <c r="E26" s="135"/>
      <c r="F26" s="128"/>
      <c r="G26" s="135"/>
      <c r="H26" s="128"/>
      <c r="I26" s="136"/>
      <c r="J26" s="128"/>
      <c r="K26" s="135"/>
      <c r="L26" s="127"/>
      <c r="M26" s="135"/>
      <c r="N26" s="127"/>
      <c r="O26" s="135"/>
    </row>
    <row r="27" spans="1:15" ht="15.75">
      <c r="A27" s="100"/>
      <c r="B27" s="100"/>
      <c r="C27" s="128"/>
      <c r="D27" s="128"/>
      <c r="E27" s="128"/>
      <c r="F27" s="128"/>
      <c r="G27" s="128"/>
      <c r="H27" s="128"/>
      <c r="I27" s="128"/>
      <c r="J27" s="128"/>
      <c r="K27" s="128"/>
      <c r="L27" s="127"/>
      <c r="M27" s="128"/>
      <c r="N27" s="128"/>
      <c r="O27" s="128"/>
    </row>
    <row r="28" spans="1:15" ht="16.5" thickBot="1">
      <c r="A28" s="100" t="s">
        <v>142</v>
      </c>
      <c r="B28" s="100"/>
      <c r="C28" s="135">
        <f>SUM(C12:C26)</f>
        <v>68478</v>
      </c>
      <c r="D28" s="122"/>
      <c r="E28" s="135">
        <f>SUM(E12:E26)</f>
        <v>68489</v>
      </c>
      <c r="F28" s="122"/>
      <c r="G28" s="135">
        <f>SUM(G12:G26)</f>
        <v>-15</v>
      </c>
      <c r="H28" s="122"/>
      <c r="I28" s="135">
        <f>SUM(I12:I26)</f>
        <v>34</v>
      </c>
      <c r="J28" s="122"/>
      <c r="K28" s="135">
        <f>SUM(K12:K26)</f>
        <v>0</v>
      </c>
      <c r="L28" s="120"/>
      <c r="M28" s="135">
        <f>SUM(M12:M26)</f>
        <v>171410</v>
      </c>
      <c r="N28" s="135"/>
      <c r="O28" s="135">
        <f>SUM(O12:O26)</f>
        <v>239918</v>
      </c>
    </row>
    <row r="29" spans="1:15" ht="15.75">
      <c r="A29" s="100"/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25"/>
      <c r="N29" s="104"/>
      <c r="O29" s="125"/>
    </row>
    <row r="30" spans="1:15" ht="15.75">
      <c r="A30" s="100"/>
      <c r="B30" s="100"/>
      <c r="C30" s="137"/>
      <c r="D30" s="120"/>
      <c r="E30" s="137"/>
      <c r="F30" s="120"/>
      <c r="G30" s="122"/>
      <c r="H30" s="122"/>
      <c r="I30" s="122"/>
      <c r="J30" s="122"/>
      <c r="K30" s="122"/>
      <c r="L30" s="122"/>
      <c r="M30" s="101"/>
      <c r="N30" s="101"/>
      <c r="O30" s="101"/>
    </row>
    <row r="31" spans="1:15" ht="15.75">
      <c r="A31" s="131"/>
      <c r="B31" s="131"/>
      <c r="C31" s="137"/>
      <c r="D31" s="137"/>
      <c r="E31" s="137"/>
      <c r="F31" s="137"/>
      <c r="G31" s="121"/>
      <c r="H31" s="137"/>
      <c r="I31" s="122"/>
      <c r="J31" s="137"/>
      <c r="K31" s="137"/>
      <c r="L31" s="137"/>
      <c r="M31" s="137"/>
      <c r="N31" s="137"/>
      <c r="O31" s="137"/>
    </row>
    <row r="32" spans="1:15" ht="15.75">
      <c r="A32" s="131" t="s">
        <v>143</v>
      </c>
      <c r="B32" s="96"/>
      <c r="C32" s="138">
        <v>62260</v>
      </c>
      <c r="D32" s="138"/>
      <c r="E32" s="138">
        <v>62269</v>
      </c>
      <c r="F32" s="138"/>
      <c r="G32" s="138">
        <v>-10</v>
      </c>
      <c r="H32" s="138"/>
      <c r="I32" s="138">
        <v>9</v>
      </c>
      <c r="J32" s="138"/>
      <c r="K32" s="138">
        <v>104</v>
      </c>
      <c r="L32" s="138"/>
      <c r="M32" s="138">
        <v>127293</v>
      </c>
      <c r="N32" s="139"/>
      <c r="O32" s="138">
        <f>SUM(E32:M32)</f>
        <v>189665</v>
      </c>
    </row>
    <row r="33" spans="1:15" ht="15.75">
      <c r="A33" s="131"/>
      <c r="B33" s="96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</row>
    <row r="34" spans="1:15" ht="15.75">
      <c r="A34" s="131" t="s">
        <v>144</v>
      </c>
      <c r="B34" s="96"/>
      <c r="C34" s="132">
        <v>0</v>
      </c>
      <c r="D34" s="132"/>
      <c r="E34" s="132">
        <v>0</v>
      </c>
      <c r="F34" s="132"/>
      <c r="G34" s="132">
        <v>0</v>
      </c>
      <c r="H34" s="132"/>
      <c r="I34" s="132">
        <v>0</v>
      </c>
      <c r="J34" s="132"/>
      <c r="K34" s="132">
        <v>0</v>
      </c>
      <c r="L34" s="132"/>
      <c r="M34" s="132">
        <v>23265</v>
      </c>
      <c r="N34" s="140"/>
      <c r="O34" s="132">
        <f>SUM(E34:M34)</f>
        <v>23265</v>
      </c>
    </row>
    <row r="35" spans="1:15" ht="15.75">
      <c r="A35" s="131"/>
      <c r="B35" s="96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40"/>
      <c r="O35" s="132"/>
    </row>
    <row r="36" spans="1:15" ht="15.75">
      <c r="A36" s="100" t="s">
        <v>136</v>
      </c>
      <c r="B36" s="96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</row>
    <row r="37" spans="1:15" ht="15.75">
      <c r="A37" s="126" t="s">
        <v>137</v>
      </c>
      <c r="B37" s="96"/>
      <c r="C37" s="132">
        <v>5950</v>
      </c>
      <c r="D37" s="132"/>
      <c r="E37" s="132">
        <v>5950</v>
      </c>
      <c r="F37" s="132"/>
      <c r="G37" s="132">
        <v>0</v>
      </c>
      <c r="H37" s="132"/>
      <c r="I37" s="132">
        <v>25</v>
      </c>
      <c r="J37" s="132"/>
      <c r="K37" s="132">
        <v>0</v>
      </c>
      <c r="L37" s="132"/>
      <c r="M37" s="132">
        <v>0</v>
      </c>
      <c r="N37" s="132"/>
      <c r="O37" s="132">
        <f>SUM(E37:M37)</f>
        <v>5975</v>
      </c>
    </row>
    <row r="38" spans="1:15" ht="15.75">
      <c r="A38" s="126" t="s">
        <v>138</v>
      </c>
      <c r="B38" s="96"/>
      <c r="C38" s="132">
        <v>0</v>
      </c>
      <c r="D38" s="138"/>
      <c r="E38" s="132">
        <v>0</v>
      </c>
      <c r="F38" s="138"/>
      <c r="G38" s="132">
        <v>0</v>
      </c>
      <c r="H38" s="138"/>
      <c r="I38" s="132">
        <v>0</v>
      </c>
      <c r="J38" s="138"/>
      <c r="K38" s="138">
        <v>66</v>
      </c>
      <c r="L38" s="138"/>
      <c r="M38" s="132">
        <v>0</v>
      </c>
      <c r="N38" s="138"/>
      <c r="O38" s="132">
        <f>SUM(E38:M38)</f>
        <v>66</v>
      </c>
    </row>
    <row r="39" spans="1:15" ht="15.75">
      <c r="A39" s="126" t="s">
        <v>139</v>
      </c>
      <c r="B39" s="96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</row>
    <row r="40" spans="1:15" ht="15.75">
      <c r="A40" s="141"/>
      <c r="B40" s="96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</row>
    <row r="41" spans="1:15" ht="15.75">
      <c r="A41" s="131" t="s">
        <v>140</v>
      </c>
      <c r="B41" s="96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</row>
    <row r="42" spans="1:15" ht="15.75">
      <c r="A42" s="131" t="s">
        <v>145</v>
      </c>
      <c r="B42" s="96"/>
      <c r="C42" s="132">
        <v>0</v>
      </c>
      <c r="D42" s="132"/>
      <c r="E42" s="132">
        <v>0</v>
      </c>
      <c r="F42" s="132"/>
      <c r="G42" s="132">
        <v>0</v>
      </c>
      <c r="H42" s="132"/>
      <c r="I42" s="132">
        <v>0</v>
      </c>
      <c r="J42" s="132"/>
      <c r="K42" s="132">
        <v>0</v>
      </c>
      <c r="L42" s="132"/>
      <c r="M42" s="132">
        <v>-3503</v>
      </c>
      <c r="N42" s="132"/>
      <c r="O42" s="132">
        <f>SUM(E42:M42)</f>
        <v>-3503</v>
      </c>
    </row>
    <row r="43" spans="1:15" ht="15.75">
      <c r="A43" s="131"/>
      <c r="B43" s="96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</row>
    <row r="44" spans="1:15" ht="15.75">
      <c r="A44" s="131" t="s">
        <v>110</v>
      </c>
      <c r="B44" s="96"/>
      <c r="C44" s="132">
        <v>-1</v>
      </c>
      <c r="D44" s="132"/>
      <c r="E44" s="132">
        <v>0</v>
      </c>
      <c r="F44" s="132"/>
      <c r="G44" s="132">
        <v>-1</v>
      </c>
      <c r="H44" s="132"/>
      <c r="I44" s="132">
        <v>0</v>
      </c>
      <c r="J44" s="132"/>
      <c r="K44" s="132">
        <v>0</v>
      </c>
      <c r="L44" s="132"/>
      <c r="M44" s="132">
        <v>0</v>
      </c>
      <c r="N44" s="132"/>
      <c r="O44" s="132">
        <f>SUM(E44:M44)</f>
        <v>-1</v>
      </c>
    </row>
    <row r="45" spans="1:15" ht="16.5" thickBot="1">
      <c r="A45" s="141"/>
      <c r="B45" s="96"/>
      <c r="C45" s="142"/>
      <c r="D45" s="143"/>
      <c r="E45" s="142"/>
      <c r="F45" s="137"/>
      <c r="G45" s="144"/>
      <c r="H45" s="137"/>
      <c r="I45" s="145"/>
      <c r="J45" s="137"/>
      <c r="K45" s="144"/>
      <c r="L45" s="120"/>
      <c r="M45" s="144"/>
      <c r="N45" s="120"/>
      <c r="O45" s="144"/>
    </row>
    <row r="46" spans="1:15" ht="15.75">
      <c r="A46" s="131"/>
      <c r="B46" s="96"/>
      <c r="C46" s="122"/>
      <c r="D46" s="122"/>
      <c r="E46" s="122"/>
      <c r="F46" s="122"/>
      <c r="G46" s="122"/>
      <c r="H46" s="122"/>
      <c r="I46" s="122"/>
      <c r="J46" s="122"/>
      <c r="K46" s="122"/>
      <c r="L46" s="120"/>
      <c r="M46" s="137"/>
      <c r="N46" s="137"/>
      <c r="O46" s="137"/>
    </row>
    <row r="47" spans="1:15" ht="16.5" thickBot="1">
      <c r="A47" s="100" t="s">
        <v>146</v>
      </c>
      <c r="B47" s="96"/>
      <c r="C47" s="135">
        <f>SUM(C32:C45)</f>
        <v>68209</v>
      </c>
      <c r="D47" s="122"/>
      <c r="E47" s="135">
        <f>SUM(E32:E45)</f>
        <v>68219</v>
      </c>
      <c r="F47" s="122"/>
      <c r="G47" s="135">
        <f>SUM(G32:G45)</f>
        <v>-11</v>
      </c>
      <c r="H47" s="122"/>
      <c r="I47" s="135">
        <f>SUM(I32:I45)</f>
        <v>34</v>
      </c>
      <c r="J47" s="122"/>
      <c r="K47" s="135">
        <f>SUM(K32:K45)</f>
        <v>170</v>
      </c>
      <c r="L47" s="120"/>
      <c r="M47" s="135">
        <f>SUM(M32:M45)</f>
        <v>147055</v>
      </c>
      <c r="N47" s="135"/>
      <c r="O47" s="135">
        <f>SUM(O32:O45)</f>
        <v>215467</v>
      </c>
    </row>
    <row r="48" spans="1:15" ht="15.75">
      <c r="A48" s="141"/>
      <c r="B48" s="96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</row>
    <row r="49" spans="1:15" ht="15.75">
      <c r="A49" s="131"/>
      <c r="B49" s="131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</row>
    <row r="50" spans="1:15" ht="15.75">
      <c r="A50" s="131"/>
      <c r="B50" s="131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</row>
    <row r="51" spans="1:15" ht="15.75">
      <c r="A51" s="146"/>
      <c r="B51" s="131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</row>
    <row r="52" spans="1:15" ht="15.75">
      <c r="A52" s="96"/>
      <c r="B52" s="96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</row>
    <row r="53" spans="1:15" ht="15.75">
      <c r="A53" s="96"/>
      <c r="B53" s="96"/>
      <c r="C53" s="9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</row>
    <row r="54" spans="1:15" ht="15.75">
      <c r="A54" s="148" t="s">
        <v>147</v>
      </c>
      <c r="B54" s="96"/>
      <c r="C54" s="9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</row>
    <row r="55" spans="1:15" ht="15.75">
      <c r="A55" s="148" t="s">
        <v>148</v>
      </c>
      <c r="B55" s="96"/>
      <c r="C55" s="9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</row>
    <row r="56" spans="1:15" ht="15.75">
      <c r="A56" s="146" t="s">
        <v>149</v>
      </c>
      <c r="B56" s="96"/>
      <c r="C56" s="9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</row>
    <row r="57" spans="1:15" ht="15.75">
      <c r="A57" s="96"/>
      <c r="B57" s="96"/>
      <c r="C57" s="9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</row>
  </sheetData>
  <mergeCells count="2">
    <mergeCell ref="C6:E8"/>
    <mergeCell ref="K8:K9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topLeftCell="A89" workbookViewId="0">
      <selection activeCell="B109" sqref="B109"/>
    </sheetView>
  </sheetViews>
  <sheetFormatPr defaultRowHeight="15"/>
  <cols>
    <col min="2" max="2" width="39.7109375" customWidth="1"/>
    <col min="3" max="3" width="17.85546875" customWidth="1"/>
    <col min="4" max="4" width="23.42578125" customWidth="1"/>
    <col min="5" max="5" width="3.7109375" customWidth="1"/>
    <col min="6" max="6" width="23" customWidth="1"/>
  </cols>
  <sheetData>
    <row r="1" spans="1:6" ht="15.75">
      <c r="A1" s="54" t="s">
        <v>0</v>
      </c>
      <c r="B1" s="55"/>
      <c r="C1" s="55"/>
      <c r="D1" s="55"/>
      <c r="E1" s="55"/>
      <c r="F1" s="56"/>
    </row>
    <row r="2" spans="1:6" ht="15.75">
      <c r="A2" s="55"/>
      <c r="B2" s="55"/>
      <c r="C2" s="55"/>
      <c r="D2" s="55"/>
      <c r="E2" s="55"/>
      <c r="F2" s="56"/>
    </row>
    <row r="3" spans="1:6" ht="15.75">
      <c r="A3" s="54" t="s">
        <v>66</v>
      </c>
      <c r="B3" s="55"/>
      <c r="C3" s="55"/>
      <c r="D3" s="55"/>
      <c r="E3" s="55"/>
      <c r="F3" s="56"/>
    </row>
    <row r="4" spans="1:6" ht="15.75">
      <c r="A4" s="54" t="s">
        <v>2</v>
      </c>
      <c r="B4" s="55"/>
      <c r="C4" s="55"/>
      <c r="D4" s="55"/>
      <c r="E4" s="55"/>
      <c r="F4" s="56"/>
    </row>
    <row r="5" spans="1:6" ht="15.75">
      <c r="B5" s="92"/>
      <c r="C5" s="92"/>
      <c r="D5" s="57" t="s">
        <v>67</v>
      </c>
      <c r="E5" s="57"/>
      <c r="F5" s="57"/>
    </row>
    <row r="6" spans="1:6" ht="15.75">
      <c r="A6" s="55"/>
      <c r="B6" s="55"/>
      <c r="C6" s="58" t="s">
        <v>68</v>
      </c>
      <c r="D6" s="59">
        <v>40178</v>
      </c>
      <c r="E6" s="59"/>
      <c r="F6" s="59">
        <v>39813</v>
      </c>
    </row>
    <row r="7" spans="1:6" ht="15.75">
      <c r="A7" s="55"/>
      <c r="B7" s="55"/>
      <c r="C7" s="55"/>
      <c r="D7" s="60" t="s">
        <v>8</v>
      </c>
      <c r="E7" s="60"/>
      <c r="F7" s="60" t="s">
        <v>8</v>
      </c>
    </row>
    <row r="8" spans="1:6" ht="15.75">
      <c r="A8" s="55"/>
      <c r="B8" s="55"/>
      <c r="C8" s="55"/>
      <c r="D8" s="55"/>
      <c r="E8" s="55"/>
      <c r="F8" s="55"/>
    </row>
    <row r="9" spans="1:6" ht="15.75">
      <c r="A9" s="54" t="s">
        <v>69</v>
      </c>
      <c r="B9" s="55"/>
      <c r="C9" s="55"/>
      <c r="D9" s="55"/>
      <c r="E9" s="55"/>
      <c r="F9" s="56"/>
    </row>
    <row r="10" spans="1:6" ht="15.75">
      <c r="A10" s="55"/>
      <c r="B10" s="55"/>
      <c r="C10" s="55"/>
      <c r="D10" s="61"/>
      <c r="E10" s="61"/>
      <c r="F10" s="62"/>
    </row>
    <row r="11" spans="1:6" ht="15.75">
      <c r="A11" s="55" t="s">
        <v>70</v>
      </c>
      <c r="B11" s="63"/>
      <c r="C11" s="63"/>
      <c r="D11" s="64">
        <f>+'[1]IS by co'!Y34</f>
        <v>28760</v>
      </c>
      <c r="E11" s="64"/>
      <c r="F11" s="64">
        <v>23265</v>
      </c>
    </row>
    <row r="12" spans="1:6" ht="15.75">
      <c r="A12" s="55"/>
      <c r="B12" s="63"/>
      <c r="C12" s="63"/>
      <c r="D12" s="64"/>
      <c r="E12" s="64"/>
      <c r="F12" s="64"/>
    </row>
    <row r="13" spans="1:6" ht="15.75">
      <c r="A13" s="55" t="s">
        <v>71</v>
      </c>
      <c r="B13" s="63"/>
      <c r="C13" s="63"/>
      <c r="D13" s="64"/>
      <c r="E13" s="64"/>
      <c r="F13" s="64"/>
    </row>
    <row r="14" spans="1:6" ht="15.75">
      <c r="A14" s="55"/>
      <c r="B14" s="63" t="s">
        <v>72</v>
      </c>
      <c r="C14" s="63"/>
      <c r="D14" s="64">
        <v>0</v>
      </c>
      <c r="E14" s="64"/>
      <c r="F14" s="64">
        <v>8</v>
      </c>
    </row>
    <row r="15" spans="1:6" ht="15.75">
      <c r="A15" s="55"/>
      <c r="B15" s="63" t="s">
        <v>73</v>
      </c>
      <c r="C15" s="63"/>
      <c r="D15" s="64">
        <f>+[1]PDFF!G14</f>
        <v>1031</v>
      </c>
      <c r="E15" s="64"/>
      <c r="F15" s="64">
        <v>1167</v>
      </c>
    </row>
    <row r="16" spans="1:6" ht="15.75">
      <c r="A16" s="55"/>
      <c r="B16" s="63" t="s">
        <v>123</v>
      </c>
      <c r="C16" s="63"/>
      <c r="D16" s="64">
        <f>+'[1]Obselete stock'!F16</f>
        <v>217</v>
      </c>
      <c r="E16" s="64"/>
      <c r="F16" s="64">
        <v>395</v>
      </c>
    </row>
    <row r="17" spans="1:6" ht="18" customHeight="1">
      <c r="A17" s="55"/>
      <c r="B17" s="66" t="s">
        <v>74</v>
      </c>
      <c r="C17" s="66"/>
      <c r="D17" s="64">
        <f>+[1]PLP!Q13</f>
        <v>150</v>
      </c>
      <c r="E17" s="64"/>
      <c r="F17" s="64">
        <v>151</v>
      </c>
    </row>
    <row r="18" spans="1:6" ht="17.25" customHeight="1">
      <c r="A18" s="55"/>
      <c r="B18" s="63" t="s">
        <v>75</v>
      </c>
      <c r="C18" s="63"/>
      <c r="D18" s="64">
        <f>+'[1]Obselete stock'!F28</f>
        <v>418</v>
      </c>
      <c r="E18" s="64"/>
      <c r="F18" s="64">
        <v>488</v>
      </c>
    </row>
    <row r="19" spans="1:6" ht="15.75" customHeight="1">
      <c r="A19" s="55"/>
      <c r="B19" s="66" t="s">
        <v>76</v>
      </c>
      <c r="C19" s="66"/>
      <c r="D19" s="67"/>
      <c r="E19" s="64"/>
      <c r="F19" s="64"/>
    </row>
    <row r="20" spans="1:6" ht="18.75" customHeight="1">
      <c r="A20" s="55"/>
      <c r="B20" s="68" t="s">
        <v>77</v>
      </c>
      <c r="C20" s="65"/>
      <c r="D20" s="64">
        <f>+[1]PPE!R13</f>
        <v>2486</v>
      </c>
      <c r="E20" s="64"/>
      <c r="F20" s="64">
        <v>2389</v>
      </c>
    </row>
    <row r="21" spans="1:6" ht="18.75" customHeight="1">
      <c r="A21" s="55"/>
      <c r="B21" s="68" t="s">
        <v>78</v>
      </c>
      <c r="C21" s="65"/>
      <c r="D21" s="64">
        <f>+[1]PPE!R21</f>
        <v>-110</v>
      </c>
      <c r="E21" s="64"/>
      <c r="F21" s="64">
        <v>-418</v>
      </c>
    </row>
    <row r="22" spans="1:6" ht="17.25" customHeight="1">
      <c r="A22" s="55"/>
      <c r="B22" s="68" t="s">
        <v>79</v>
      </c>
      <c r="C22" s="65"/>
      <c r="D22" s="64">
        <f>+[1]PPE!R18</f>
        <v>17</v>
      </c>
      <c r="E22" s="64"/>
      <c r="F22" s="64">
        <v>6</v>
      </c>
    </row>
    <row r="23" spans="1:6" ht="18.75" customHeight="1">
      <c r="A23" s="55"/>
      <c r="B23" s="65" t="s">
        <v>44</v>
      </c>
      <c r="C23" s="65"/>
      <c r="D23" s="64"/>
      <c r="E23" s="64"/>
      <c r="F23" s="64"/>
    </row>
    <row r="24" spans="1:6" ht="18.75" customHeight="1">
      <c r="A24" s="55"/>
      <c r="B24" s="68" t="s">
        <v>78</v>
      </c>
      <c r="C24" s="65"/>
      <c r="D24" s="64">
        <v>0</v>
      </c>
      <c r="E24" s="64"/>
      <c r="F24" s="64">
        <v>-635</v>
      </c>
    </row>
    <row r="25" spans="1:6" ht="18.75" customHeight="1">
      <c r="A25" s="55"/>
      <c r="B25" s="68" t="s">
        <v>80</v>
      </c>
      <c r="C25" s="65"/>
      <c r="D25" s="64">
        <v>3</v>
      </c>
      <c r="E25" s="64"/>
      <c r="F25" s="64">
        <v>1865</v>
      </c>
    </row>
    <row r="26" spans="1:6" ht="18.75" customHeight="1">
      <c r="A26" s="55"/>
      <c r="B26" s="68" t="s">
        <v>81</v>
      </c>
      <c r="C26" s="65"/>
      <c r="D26" s="64">
        <v>-773</v>
      </c>
      <c r="E26" s="64"/>
      <c r="F26" s="64">
        <v>-240</v>
      </c>
    </row>
    <row r="27" spans="1:6" ht="18.75" customHeight="1">
      <c r="A27" s="55"/>
      <c r="B27" s="66" t="s">
        <v>82</v>
      </c>
      <c r="C27" s="66"/>
      <c r="D27" s="64"/>
      <c r="E27" s="62"/>
      <c r="F27" s="64"/>
    </row>
    <row r="28" spans="1:6" ht="17.25" customHeight="1">
      <c r="A28" s="55"/>
      <c r="B28" s="93" t="s">
        <v>83</v>
      </c>
      <c r="C28" s="93"/>
      <c r="D28" s="64">
        <f>+[1]Equity!L18</f>
        <v>40</v>
      </c>
      <c r="E28" s="62"/>
      <c r="F28" s="64">
        <v>66</v>
      </c>
    </row>
    <row r="29" spans="1:6" ht="18.75" customHeight="1">
      <c r="A29" s="55"/>
      <c r="B29" s="69" t="s">
        <v>84</v>
      </c>
      <c r="C29" s="65"/>
      <c r="D29" s="64">
        <v>-1</v>
      </c>
      <c r="E29" s="62"/>
      <c r="F29" s="64">
        <v>0</v>
      </c>
    </row>
    <row r="30" spans="1:6" ht="17.25" customHeight="1">
      <c r="A30" s="55"/>
      <c r="B30" s="65" t="s">
        <v>85</v>
      </c>
      <c r="C30" s="65"/>
      <c r="D30" s="64">
        <f>-58-36</f>
        <v>-94</v>
      </c>
      <c r="E30" s="62"/>
      <c r="F30" s="64">
        <v>-70</v>
      </c>
    </row>
    <row r="31" spans="1:6" ht="15.75">
      <c r="A31" s="55"/>
      <c r="B31" s="63" t="s">
        <v>86</v>
      </c>
      <c r="C31" s="63"/>
      <c r="D31" s="70">
        <f>-'[1]interest '!O15</f>
        <v>-1078</v>
      </c>
      <c r="E31" s="64"/>
      <c r="F31" s="70">
        <v>-1869</v>
      </c>
    </row>
    <row r="32" spans="1:6" ht="15.75">
      <c r="A32" s="55"/>
      <c r="B32" s="63" t="s">
        <v>87</v>
      </c>
      <c r="C32" s="63"/>
      <c r="D32" s="70">
        <f>+'[1]interest '!O29</f>
        <v>932</v>
      </c>
      <c r="E32" s="64"/>
      <c r="F32" s="70">
        <v>1486</v>
      </c>
    </row>
    <row r="33" spans="1:6" ht="15.75">
      <c r="A33" s="55"/>
      <c r="B33" s="63" t="s">
        <v>16</v>
      </c>
      <c r="C33" s="63"/>
      <c r="D33" s="70">
        <f>+'[1]Tax '!Z21</f>
        <v>9834</v>
      </c>
      <c r="E33" s="70"/>
      <c r="F33" s="70">
        <v>9117</v>
      </c>
    </row>
    <row r="34" spans="1:6" ht="15.75">
      <c r="A34" s="55"/>
      <c r="B34" s="63"/>
      <c r="C34" s="63"/>
      <c r="D34" s="71"/>
      <c r="E34" s="70"/>
      <c r="F34" s="72"/>
    </row>
    <row r="35" spans="1:6" ht="15.75">
      <c r="A35" s="55"/>
      <c r="B35" s="63"/>
      <c r="C35" s="63"/>
      <c r="D35" s="64">
        <f>SUM(D11:D33)</f>
        <v>41832</v>
      </c>
      <c r="E35" s="70"/>
      <c r="F35" s="62">
        <f>SUM(F11:F34)</f>
        <v>37171</v>
      </c>
    </row>
    <row r="36" spans="1:6" ht="15.75">
      <c r="A36" s="55" t="s">
        <v>88</v>
      </c>
      <c r="B36" s="63"/>
      <c r="C36" s="63"/>
      <c r="D36" s="64"/>
      <c r="E36" s="64"/>
      <c r="F36" s="62"/>
    </row>
    <row r="37" spans="1:6" ht="15.75">
      <c r="A37" s="55"/>
      <c r="B37" s="63" t="s">
        <v>89</v>
      </c>
      <c r="C37" s="63"/>
      <c r="D37" s="64">
        <f>+'[1]BS-working'!H19-'[1]BS-working'!F19-D16-D18</f>
        <v>-11261</v>
      </c>
      <c r="E37" s="64"/>
      <c r="F37" s="62">
        <v>-17341</v>
      </c>
    </row>
    <row r="38" spans="1:6" ht="17.25" customHeight="1">
      <c r="A38" s="55"/>
      <c r="B38" s="73" t="s">
        <v>90</v>
      </c>
      <c r="C38" s="63"/>
      <c r="D38" s="64">
        <f>+'[1]BS-working'!H20-'[1]BS-working'!F20-D15-D29+'[1]BS-working'!H13+1</f>
        <v>-13089</v>
      </c>
      <c r="E38" s="64"/>
      <c r="F38" s="62">
        <v>7399</v>
      </c>
    </row>
    <row r="39" spans="1:6" ht="15.75">
      <c r="A39" s="55"/>
      <c r="B39" s="63" t="s">
        <v>91</v>
      </c>
      <c r="C39" s="63"/>
      <c r="D39" s="64">
        <f>+'[1]BS-working'!F27-'[1]BS-working'!H27</f>
        <v>15554</v>
      </c>
      <c r="E39" s="64"/>
      <c r="F39" s="62">
        <v>22842</v>
      </c>
    </row>
    <row r="40" spans="1:6" ht="15.75">
      <c r="A40" s="55"/>
      <c r="B40" s="73"/>
      <c r="C40" s="63"/>
      <c r="D40" s="71"/>
      <c r="E40" s="70"/>
      <c r="F40" s="74"/>
    </row>
    <row r="41" spans="1:6" ht="15.75">
      <c r="A41" s="55"/>
      <c r="B41" s="75"/>
      <c r="C41" s="75"/>
      <c r="D41" s="62">
        <f>SUM(D35:D40)</f>
        <v>33036</v>
      </c>
      <c r="E41" s="76"/>
      <c r="F41" s="62">
        <f>SUM(F35:F40)</f>
        <v>50071</v>
      </c>
    </row>
    <row r="42" spans="1:6" ht="15.75">
      <c r="A42" s="55"/>
      <c r="B42" s="73"/>
      <c r="C42" s="63"/>
      <c r="D42" s="64"/>
      <c r="E42" s="64"/>
      <c r="F42" s="62"/>
    </row>
    <row r="43" spans="1:6" ht="15.75">
      <c r="A43" s="55"/>
      <c r="B43" s="63" t="s">
        <v>92</v>
      </c>
      <c r="C43" s="63"/>
      <c r="D43" s="64">
        <f>-'[1]Tax '!Z31-'[1]Tax '!Z32</f>
        <v>-9900</v>
      </c>
      <c r="E43" s="64"/>
      <c r="F43" s="62">
        <v>-10293</v>
      </c>
    </row>
    <row r="44" spans="1:6" ht="15.75">
      <c r="A44" s="55"/>
      <c r="B44" s="63" t="s">
        <v>93</v>
      </c>
      <c r="C44" s="63"/>
      <c r="D44" s="64">
        <f>-'[1]Tax '!Z33</f>
        <v>3</v>
      </c>
      <c r="E44" s="64"/>
      <c r="F44" s="62">
        <v>1389</v>
      </c>
    </row>
    <row r="45" spans="1:6" ht="15.75">
      <c r="A45" s="55"/>
      <c r="B45" s="63" t="s">
        <v>94</v>
      </c>
      <c r="C45" s="77"/>
      <c r="D45" s="64">
        <f>-D31</f>
        <v>1078</v>
      </c>
      <c r="E45" s="64"/>
      <c r="F45" s="62">
        <v>1869</v>
      </c>
    </row>
    <row r="46" spans="1:6" ht="15.75">
      <c r="A46" s="55"/>
      <c r="B46" s="63"/>
      <c r="C46" s="55"/>
      <c r="D46" s="71"/>
      <c r="E46" s="64"/>
      <c r="F46" s="74"/>
    </row>
    <row r="47" spans="1:6" ht="15.75">
      <c r="A47" s="55"/>
      <c r="B47" s="78"/>
      <c r="C47" s="55"/>
      <c r="D47" s="70"/>
      <c r="E47" s="64"/>
      <c r="F47" s="76"/>
    </row>
    <row r="48" spans="1:6" ht="16.5" customHeight="1" thickBot="1">
      <c r="A48" s="55"/>
      <c r="B48" s="90" t="s">
        <v>95</v>
      </c>
      <c r="C48" s="90"/>
      <c r="D48" s="79">
        <f>SUM(D41:D46)</f>
        <v>24217</v>
      </c>
      <c r="E48" s="76"/>
      <c r="F48" s="79">
        <f>SUM(F41:F46)</f>
        <v>43036</v>
      </c>
    </row>
    <row r="49" spans="1:6" ht="15.75">
      <c r="A49" s="55"/>
      <c r="B49" s="80"/>
      <c r="C49" s="80"/>
      <c r="D49" s="76"/>
      <c r="E49" s="76"/>
      <c r="F49" s="76"/>
    </row>
    <row r="50" spans="1:6" ht="15.75">
      <c r="A50" s="55"/>
      <c r="B50" s="75"/>
      <c r="C50" s="63"/>
      <c r="D50" s="76"/>
      <c r="E50" s="76"/>
      <c r="F50" s="76"/>
    </row>
    <row r="51" spans="1:6" ht="15.75">
      <c r="A51" s="55" t="s">
        <v>96</v>
      </c>
      <c r="B51" s="81"/>
      <c r="C51" s="63"/>
      <c r="D51" s="76"/>
      <c r="E51" s="76"/>
      <c r="F51" s="76"/>
    </row>
    <row r="52" spans="1:6" ht="15.75">
      <c r="A52" s="55" t="s">
        <v>97</v>
      </c>
      <c r="B52" s="81"/>
      <c r="C52" s="63"/>
      <c r="D52" s="76"/>
      <c r="E52" s="76"/>
      <c r="F52" s="76"/>
    </row>
    <row r="53" spans="1:6" ht="15.75">
      <c r="A53" s="55" t="s">
        <v>98</v>
      </c>
      <c r="B53" s="63"/>
      <c r="C53" s="63"/>
      <c r="D53" s="64"/>
      <c r="E53" s="64"/>
      <c r="F53" s="62"/>
    </row>
    <row r="54" spans="1:6" ht="15.75">
      <c r="A54" s="54" t="s">
        <v>99</v>
      </c>
      <c r="B54" s="63"/>
      <c r="C54" s="63"/>
      <c r="D54" s="64"/>
      <c r="E54" s="64"/>
      <c r="F54" s="62"/>
    </row>
    <row r="55" spans="1:6" ht="15.75">
      <c r="A55" s="55"/>
      <c r="B55" s="63"/>
      <c r="C55" s="82"/>
      <c r="D55" s="64"/>
      <c r="E55" s="64"/>
      <c r="F55" s="62"/>
    </row>
    <row r="56" spans="1:6" ht="15.75">
      <c r="A56" s="55"/>
      <c r="B56" s="55"/>
      <c r="C56" s="55"/>
      <c r="D56" s="64"/>
      <c r="E56" s="64"/>
      <c r="F56" s="62"/>
    </row>
    <row r="57" spans="1:6" ht="19.5" customHeight="1">
      <c r="A57" s="55"/>
      <c r="B57" s="94" t="s">
        <v>100</v>
      </c>
      <c r="C57" s="94"/>
      <c r="D57" s="64">
        <f>-[1]PPE!R10</f>
        <v>-4241</v>
      </c>
      <c r="E57" s="64"/>
      <c r="F57" s="62">
        <v>-5941</v>
      </c>
    </row>
    <row r="58" spans="1:6" ht="15.75" customHeight="1">
      <c r="A58" s="55"/>
      <c r="B58" s="66" t="s">
        <v>101</v>
      </c>
      <c r="C58" s="66"/>
      <c r="D58" s="83"/>
      <c r="E58" s="83"/>
      <c r="F58" s="84"/>
    </row>
    <row r="59" spans="1:6" ht="15" customHeight="1">
      <c r="A59" s="55"/>
      <c r="B59" s="65" t="s">
        <v>102</v>
      </c>
      <c r="C59" s="65"/>
      <c r="D59" s="64">
        <f>+[1]PPE!R15</f>
        <v>457</v>
      </c>
      <c r="E59" s="61"/>
      <c r="F59" s="64">
        <v>2912</v>
      </c>
    </row>
    <row r="60" spans="1:6" ht="21" customHeight="1">
      <c r="A60" s="55"/>
      <c r="B60" s="66" t="s">
        <v>103</v>
      </c>
      <c r="C60" s="66"/>
      <c r="D60" s="85">
        <v>-4613</v>
      </c>
      <c r="E60" s="64"/>
      <c r="F60" s="64">
        <v>-17452</v>
      </c>
    </row>
    <row r="61" spans="1:6" ht="19.5" customHeight="1">
      <c r="A61" s="55"/>
      <c r="B61" s="66" t="s">
        <v>104</v>
      </c>
      <c r="C61" s="66"/>
      <c r="D61" s="85">
        <f>-[1]Investment!F32/1000</f>
        <v>300</v>
      </c>
      <c r="E61" s="64"/>
      <c r="F61" s="64">
        <v>6635</v>
      </c>
    </row>
    <row r="62" spans="1:6" ht="15.75" customHeight="1">
      <c r="A62" s="55"/>
      <c r="B62" s="66" t="s">
        <v>105</v>
      </c>
      <c r="C62" s="66"/>
      <c r="D62" s="62">
        <v>94</v>
      </c>
      <c r="E62" s="64"/>
      <c r="F62" s="64">
        <v>70</v>
      </c>
    </row>
    <row r="63" spans="1:6" ht="21" customHeight="1">
      <c r="A63" s="55"/>
      <c r="B63" s="66" t="s">
        <v>106</v>
      </c>
      <c r="C63" s="66"/>
      <c r="D63" s="62">
        <v>0</v>
      </c>
      <c r="E63" s="64"/>
      <c r="F63" s="64">
        <v>240</v>
      </c>
    </row>
    <row r="64" spans="1:6" ht="15.75">
      <c r="A64" s="55"/>
      <c r="B64" s="65"/>
      <c r="C64" s="63"/>
      <c r="D64" s="71"/>
      <c r="E64" s="70"/>
      <c r="F64" s="74"/>
    </row>
    <row r="65" spans="1:6" ht="15.75">
      <c r="A65" s="55"/>
      <c r="B65" s="65"/>
      <c r="C65" s="63"/>
      <c r="D65" s="70"/>
      <c r="E65" s="70"/>
      <c r="F65" s="76"/>
    </row>
    <row r="66" spans="1:6" ht="16.5" customHeight="1" thickBot="1">
      <c r="A66" s="55"/>
      <c r="B66" s="95" t="s">
        <v>107</v>
      </c>
      <c r="C66" s="95"/>
      <c r="D66" s="79">
        <f>SUM(D57:D62)</f>
        <v>-8003</v>
      </c>
      <c r="E66" s="76"/>
      <c r="F66" s="79">
        <f>SUM(F57:F63)</f>
        <v>-13536</v>
      </c>
    </row>
    <row r="67" spans="1:6" ht="15.75">
      <c r="A67" s="55"/>
      <c r="B67" s="81"/>
      <c r="C67" s="81"/>
      <c r="D67" s="76"/>
      <c r="E67" s="76"/>
      <c r="F67" s="76"/>
    </row>
    <row r="68" spans="1:6" ht="15.75">
      <c r="A68" s="55"/>
      <c r="B68" s="63"/>
      <c r="C68" s="63"/>
      <c r="D68" s="64"/>
      <c r="E68" s="64"/>
      <c r="F68" s="62"/>
    </row>
    <row r="69" spans="1:6" ht="15.75">
      <c r="A69" s="54" t="s">
        <v>108</v>
      </c>
      <c r="B69" s="63"/>
      <c r="C69" s="63"/>
      <c r="D69" s="64"/>
      <c r="E69" s="64"/>
      <c r="F69" s="62"/>
    </row>
    <row r="70" spans="1:6" ht="15.75">
      <c r="A70" s="55"/>
      <c r="B70" s="63"/>
      <c r="C70" s="63"/>
      <c r="D70" s="64"/>
      <c r="E70" s="64"/>
      <c r="F70" s="62"/>
    </row>
    <row r="71" spans="1:6" ht="15.75">
      <c r="A71" s="55"/>
      <c r="B71" s="63"/>
      <c r="C71" s="63"/>
      <c r="D71" s="64"/>
      <c r="E71" s="64"/>
      <c r="F71" s="62"/>
    </row>
    <row r="72" spans="1:6" ht="15.75">
      <c r="A72" s="55"/>
      <c r="B72" s="63" t="s">
        <v>109</v>
      </c>
      <c r="C72" s="63"/>
      <c r="D72" s="62">
        <f>+[1]Equity!P17</f>
        <v>270</v>
      </c>
      <c r="E72" s="64"/>
      <c r="F72" s="64">
        <v>5975</v>
      </c>
    </row>
    <row r="73" spans="1:6" ht="15.75">
      <c r="A73" s="55"/>
      <c r="B73" s="63" t="s">
        <v>110</v>
      </c>
      <c r="C73" s="63"/>
      <c r="D73" s="62">
        <f>+[1]Equity!P24</f>
        <v>-4</v>
      </c>
      <c r="E73" s="64"/>
      <c r="F73" s="64">
        <v>-1</v>
      </c>
    </row>
    <row r="74" spans="1:6" ht="15.75">
      <c r="A74" s="55"/>
      <c r="B74" s="63" t="s">
        <v>111</v>
      </c>
      <c r="C74" s="63"/>
      <c r="D74" s="76">
        <f>+'[1]borowing-CFS'!H7</f>
        <v>-51308</v>
      </c>
      <c r="E74" s="64"/>
      <c r="F74" s="76">
        <v>-67721</v>
      </c>
    </row>
    <row r="75" spans="1:6" ht="15.75">
      <c r="A75" s="55"/>
      <c r="B75" s="63" t="s">
        <v>112</v>
      </c>
      <c r="C75" s="63"/>
      <c r="D75" s="64">
        <f>+'[1]borowing-CFS'!H6</f>
        <v>47140</v>
      </c>
      <c r="E75" s="64"/>
      <c r="F75" s="76">
        <v>55828</v>
      </c>
    </row>
    <row r="76" spans="1:6" ht="15.75">
      <c r="A76" s="55"/>
      <c r="B76" s="63" t="s">
        <v>113</v>
      </c>
      <c r="C76" s="63"/>
      <c r="D76" s="86">
        <f>+[1]Equity!P22</f>
        <v>-4615</v>
      </c>
      <c r="E76" s="64"/>
      <c r="F76" s="76">
        <v>-3503</v>
      </c>
    </row>
    <row r="77" spans="1:6" ht="15.75">
      <c r="A77" s="55"/>
      <c r="B77" s="63" t="s">
        <v>114</v>
      </c>
      <c r="C77" s="63"/>
      <c r="D77" s="64">
        <f>+'[1]HP Creditor'!H10+'[1]HP Creditor'!H11</f>
        <v>161</v>
      </c>
      <c r="E77" s="64"/>
      <c r="F77" s="76">
        <v>-136</v>
      </c>
    </row>
    <row r="78" spans="1:6" ht="15.75">
      <c r="A78" s="55"/>
      <c r="B78" s="63" t="s">
        <v>115</v>
      </c>
      <c r="C78" s="63"/>
      <c r="D78" s="64">
        <f>-D32</f>
        <v>-932</v>
      </c>
      <c r="E78" s="64"/>
      <c r="F78" s="76">
        <v>-1486</v>
      </c>
    </row>
    <row r="79" spans="1:6" ht="9" customHeight="1">
      <c r="A79" s="55"/>
      <c r="B79" s="63"/>
      <c r="C79" s="63"/>
      <c r="D79" s="71"/>
      <c r="E79" s="70"/>
      <c r="F79" s="74"/>
    </row>
    <row r="80" spans="1:6" ht="15.75">
      <c r="A80" s="55"/>
      <c r="B80" s="54"/>
      <c r="C80" s="75"/>
      <c r="D80" s="64"/>
      <c r="E80" s="70"/>
      <c r="F80" s="62"/>
    </row>
    <row r="81" spans="1:6" ht="16.5" customHeight="1" thickBot="1">
      <c r="A81" s="55"/>
      <c r="B81" s="91" t="s">
        <v>116</v>
      </c>
      <c r="C81" s="91"/>
      <c r="D81" s="79">
        <f>SUM(D72:D79)</f>
        <v>-9288</v>
      </c>
      <c r="E81" s="76"/>
      <c r="F81" s="79">
        <f>SUM(F72:F79)</f>
        <v>-11044</v>
      </c>
    </row>
    <row r="82" spans="1:6" ht="15.75">
      <c r="A82" s="55"/>
      <c r="B82" s="63"/>
      <c r="C82" s="63"/>
      <c r="D82" s="64"/>
      <c r="E82" s="64"/>
      <c r="F82" s="62"/>
    </row>
    <row r="83" spans="1:6" ht="15.75">
      <c r="A83" s="54" t="s">
        <v>117</v>
      </c>
      <c r="B83" s="63"/>
      <c r="C83" s="63"/>
      <c r="D83" s="64"/>
      <c r="E83" s="64"/>
      <c r="F83" s="62"/>
    </row>
    <row r="84" spans="1:6" ht="15.75">
      <c r="A84" s="54" t="s">
        <v>118</v>
      </c>
      <c r="B84" s="63"/>
      <c r="C84" s="63"/>
      <c r="D84" s="62">
        <f>+D81+D66+D48</f>
        <v>6926</v>
      </c>
      <c r="E84" s="62"/>
      <c r="F84" s="62">
        <f>+F81+F66+F48</f>
        <v>18456</v>
      </c>
    </row>
    <row r="85" spans="1:6" ht="15.75">
      <c r="A85" s="55"/>
      <c r="B85" s="63"/>
      <c r="C85" s="63"/>
      <c r="D85" s="64"/>
      <c r="E85" s="64"/>
      <c r="F85" s="62"/>
    </row>
    <row r="86" spans="1:6" ht="15.75">
      <c r="A86" s="54" t="s">
        <v>119</v>
      </c>
      <c r="B86" s="63"/>
      <c r="C86" s="63"/>
      <c r="D86" s="64"/>
      <c r="E86" s="64"/>
      <c r="F86" s="62"/>
    </row>
    <row r="87" spans="1:6" ht="15.75">
      <c r="A87" s="54" t="s">
        <v>120</v>
      </c>
      <c r="B87" s="63"/>
      <c r="C87" s="87">
        <v>1</v>
      </c>
      <c r="D87" s="64">
        <f>+'[1]Note CFS'!D16</f>
        <v>87265</v>
      </c>
      <c r="E87" s="64"/>
      <c r="F87" s="62">
        <v>68809</v>
      </c>
    </row>
    <row r="88" spans="1:6" ht="15.75">
      <c r="A88" s="55"/>
      <c r="B88" s="63"/>
      <c r="C88" s="88"/>
      <c r="D88" s="71"/>
      <c r="E88" s="70"/>
      <c r="F88" s="74"/>
    </row>
    <row r="89" spans="1:6" ht="15.75">
      <c r="A89" s="54" t="s">
        <v>121</v>
      </c>
      <c r="B89" s="63"/>
      <c r="C89" s="88"/>
      <c r="D89" s="64"/>
      <c r="E89" s="70"/>
      <c r="F89" s="62"/>
    </row>
    <row r="90" spans="1:6" ht="16.5" thickBot="1">
      <c r="A90" s="54" t="s">
        <v>122</v>
      </c>
      <c r="B90" s="63"/>
      <c r="C90" s="87">
        <v>2</v>
      </c>
      <c r="D90" s="79">
        <f>SUM(D83:D88)</f>
        <v>94191</v>
      </c>
      <c r="E90" s="76"/>
      <c r="F90" s="79">
        <f>SUM(F83:F88)</f>
        <v>87265</v>
      </c>
    </row>
    <row r="91" spans="1:6" ht="15.75">
      <c r="A91" s="55"/>
      <c r="B91" s="63"/>
      <c r="C91" s="63"/>
      <c r="D91" s="64"/>
      <c r="E91" s="70"/>
      <c r="F91" s="62"/>
    </row>
    <row r="92" spans="1:6" ht="15.75">
      <c r="A92" s="55"/>
      <c r="B92" s="63"/>
      <c r="C92" s="63"/>
      <c r="D92" s="64"/>
      <c r="E92" s="64"/>
      <c r="F92" s="62"/>
    </row>
    <row r="93" spans="1:6" ht="15.75">
      <c r="A93" s="55"/>
      <c r="B93" s="63"/>
      <c r="C93" s="63"/>
      <c r="D93" s="64"/>
      <c r="E93" s="64"/>
      <c r="F93" s="62"/>
    </row>
    <row r="94" spans="1:6" ht="15.75">
      <c r="A94" s="55"/>
      <c r="B94" s="63"/>
      <c r="C94" s="63"/>
      <c r="D94" s="89"/>
      <c r="E94" s="89"/>
      <c r="F94" s="56"/>
    </row>
    <row r="95" spans="1:6" ht="15.75">
      <c r="A95" s="55" t="s">
        <v>96</v>
      </c>
      <c r="B95" s="63"/>
      <c r="C95" s="63"/>
      <c r="D95" s="89"/>
      <c r="E95" s="89"/>
      <c r="F95" s="56"/>
    </row>
    <row r="96" spans="1:6" ht="15.75">
      <c r="A96" s="55" t="s">
        <v>97</v>
      </c>
      <c r="B96" s="63"/>
      <c r="C96" s="63"/>
      <c r="D96" s="89"/>
      <c r="E96" s="89"/>
      <c r="F96" s="56"/>
    </row>
    <row r="97" spans="1:6" ht="15.75">
      <c r="A97" s="55" t="s">
        <v>98</v>
      </c>
      <c r="B97" s="63"/>
      <c r="C97" s="63"/>
      <c r="D97" s="89"/>
      <c r="E97" s="89"/>
      <c r="F97" s="56"/>
    </row>
  </sheetData>
  <mergeCells count="11">
    <mergeCell ref="B19:C19"/>
    <mergeCell ref="B58:C58"/>
    <mergeCell ref="B61:C61"/>
    <mergeCell ref="B62:C62"/>
    <mergeCell ref="B27:C27"/>
    <mergeCell ref="B57:C57"/>
    <mergeCell ref="B60:C60"/>
    <mergeCell ref="B63:C63"/>
    <mergeCell ref="B66:C66"/>
    <mergeCell ref="D5:F5"/>
    <mergeCell ref="B17:C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I14" sqref="I14"/>
    </sheetView>
  </sheetViews>
  <sheetFormatPr defaultRowHeight="15"/>
  <cols>
    <col min="3" max="3" width="26" customWidth="1"/>
    <col min="4" max="4" width="23.28515625" customWidth="1"/>
    <col min="6" max="6" width="22.140625" customWidth="1"/>
  </cols>
  <sheetData>
    <row r="1" spans="1:6" ht="15.75">
      <c r="A1" s="54" t="s">
        <v>0</v>
      </c>
      <c r="B1" s="149"/>
      <c r="C1" s="149"/>
      <c r="D1" s="150"/>
      <c r="E1" s="150"/>
      <c r="F1" s="151"/>
    </row>
    <row r="2" spans="1:6" ht="15.75">
      <c r="A2" s="55"/>
      <c r="B2" s="149"/>
      <c r="C2" s="149"/>
      <c r="D2" s="150"/>
      <c r="E2" s="150"/>
      <c r="F2" s="151"/>
    </row>
    <row r="3" spans="1:6" ht="15.75">
      <c r="A3" s="54" t="s">
        <v>150</v>
      </c>
      <c r="B3" s="149"/>
      <c r="C3" s="149"/>
      <c r="D3" s="150"/>
      <c r="E3" s="150"/>
      <c r="F3" s="151"/>
    </row>
    <row r="4" spans="1:6" ht="15.75">
      <c r="A4" s="54" t="s">
        <v>2</v>
      </c>
      <c r="B4" s="149"/>
      <c r="C4" s="149"/>
      <c r="D4" s="150"/>
      <c r="E4" s="150"/>
      <c r="F4" s="151"/>
    </row>
    <row r="5" spans="1:6" ht="15.75">
      <c r="A5" s="55"/>
      <c r="B5" s="149"/>
      <c r="C5" s="149"/>
      <c r="D5" s="150"/>
      <c r="E5" s="150"/>
      <c r="F5" s="151"/>
    </row>
    <row r="6" spans="1:6" ht="15.75">
      <c r="A6" s="55"/>
      <c r="B6" s="149"/>
      <c r="C6" s="149"/>
      <c r="D6" s="55"/>
      <c r="E6" s="55"/>
      <c r="F6" s="151"/>
    </row>
    <row r="7" spans="1:6" ht="15.75">
      <c r="A7" s="152">
        <v>1</v>
      </c>
      <c r="B7" s="54" t="s">
        <v>151</v>
      </c>
      <c r="C7" s="149"/>
      <c r="D7" s="149"/>
      <c r="E7" s="149"/>
      <c r="F7" s="150"/>
    </row>
    <row r="8" spans="1:6" ht="15.75">
      <c r="A8" s="152"/>
      <c r="B8" s="153"/>
      <c r="C8" s="149"/>
      <c r="D8" s="55"/>
      <c r="E8" s="55"/>
      <c r="F8" s="55"/>
    </row>
    <row r="9" spans="1:6" ht="15.75">
      <c r="A9" s="152"/>
      <c r="B9" s="153"/>
      <c r="C9" s="149"/>
      <c r="D9" s="154" t="s">
        <v>152</v>
      </c>
      <c r="E9" s="154"/>
      <c r="F9" s="154" t="s">
        <v>152</v>
      </c>
    </row>
    <row r="10" spans="1:6" ht="15.75">
      <c r="A10" s="152"/>
      <c r="B10" s="153"/>
      <c r="C10" s="149"/>
      <c r="D10" s="155" t="s">
        <v>153</v>
      </c>
      <c r="E10" s="155"/>
      <c r="F10" s="155" t="s">
        <v>154</v>
      </c>
    </row>
    <row r="11" spans="1:6" ht="15.75">
      <c r="A11" s="152"/>
      <c r="B11" s="153"/>
      <c r="C11" s="149"/>
      <c r="D11" s="156" t="s">
        <v>8</v>
      </c>
      <c r="E11" s="156"/>
      <c r="F11" s="156" t="s">
        <v>8</v>
      </c>
    </row>
    <row r="12" spans="1:6" ht="15.75">
      <c r="A12" s="152"/>
      <c r="B12" s="54"/>
      <c r="C12" s="149"/>
      <c r="D12" s="149"/>
      <c r="E12" s="149"/>
      <c r="F12" s="150"/>
    </row>
    <row r="13" spans="1:6" ht="15.75">
      <c r="A13" s="152"/>
      <c r="B13" s="55" t="s">
        <v>155</v>
      </c>
      <c r="C13" s="149"/>
      <c r="D13" s="150">
        <v>88713</v>
      </c>
      <c r="E13" s="149"/>
      <c r="F13" s="150">
        <v>74701</v>
      </c>
    </row>
    <row r="14" spans="1:6" ht="15.75">
      <c r="A14" s="152"/>
      <c r="B14" s="55" t="s">
        <v>156</v>
      </c>
      <c r="C14" s="149"/>
      <c r="D14" s="150">
        <v>-1448</v>
      </c>
      <c r="E14" s="150"/>
      <c r="F14" s="150">
        <v>-5892</v>
      </c>
    </row>
    <row r="15" spans="1:6" ht="15.75">
      <c r="A15" s="152"/>
      <c r="B15" s="54"/>
      <c r="C15" s="149"/>
      <c r="D15" s="157"/>
      <c r="E15" s="158"/>
      <c r="F15" s="157"/>
    </row>
    <row r="16" spans="1:6" ht="16.5" thickBot="1">
      <c r="A16" s="152"/>
      <c r="B16" s="54"/>
      <c r="C16" s="149"/>
      <c r="D16" s="159">
        <f>SUM(D13:D14)</f>
        <v>87265</v>
      </c>
      <c r="E16" s="158"/>
      <c r="F16" s="159">
        <f>SUM(F13:F15)</f>
        <v>68809</v>
      </c>
    </row>
    <row r="17" spans="1:6" ht="16.5" thickTop="1">
      <c r="A17" s="152"/>
      <c r="B17" s="54"/>
      <c r="C17" s="149"/>
      <c r="D17" s="149"/>
      <c r="E17" s="149"/>
      <c r="F17" s="149"/>
    </row>
    <row r="18" spans="1:6" ht="15.75">
      <c r="A18" s="152"/>
      <c r="B18" s="54"/>
      <c r="C18" s="149"/>
      <c r="D18" s="160"/>
      <c r="E18" s="160"/>
      <c r="F18" s="160"/>
    </row>
    <row r="19" spans="1:6" ht="15.75">
      <c r="A19" s="152">
        <v>2</v>
      </c>
      <c r="B19" s="54" t="s">
        <v>157</v>
      </c>
      <c r="C19" s="149"/>
      <c r="D19" s="161"/>
      <c r="E19" s="161"/>
      <c r="F19" s="161"/>
    </row>
    <row r="20" spans="1:6" ht="15.75">
      <c r="A20" s="152"/>
      <c r="B20" s="54"/>
      <c r="C20" s="149"/>
      <c r="D20" s="161"/>
      <c r="E20" s="161"/>
      <c r="F20" s="161"/>
    </row>
    <row r="21" spans="1:6" ht="15.75">
      <c r="A21" s="162"/>
      <c r="B21" s="54"/>
      <c r="C21" s="149"/>
      <c r="D21" s="163" t="s">
        <v>152</v>
      </c>
      <c r="E21" s="163"/>
      <c r="F21" s="163" t="s">
        <v>152</v>
      </c>
    </row>
    <row r="22" spans="1:6" ht="15.75">
      <c r="A22" s="162"/>
      <c r="B22" s="54"/>
      <c r="C22" s="149"/>
      <c r="D22" s="164">
        <v>40178</v>
      </c>
      <c r="E22" s="165"/>
      <c r="F22" s="164">
        <v>39813</v>
      </c>
    </row>
    <row r="23" spans="1:6" ht="15.75">
      <c r="A23" s="162"/>
      <c r="B23" s="54"/>
      <c r="C23" s="149"/>
      <c r="D23" s="156" t="s">
        <v>8</v>
      </c>
      <c r="E23" s="156"/>
      <c r="F23" s="156" t="s">
        <v>8</v>
      </c>
    </row>
    <row r="24" spans="1:6" ht="15.75">
      <c r="A24" s="162"/>
      <c r="B24" s="54"/>
      <c r="C24" s="149"/>
      <c r="D24" s="156"/>
      <c r="E24" s="156"/>
      <c r="F24" s="156"/>
    </row>
    <row r="25" spans="1:6" ht="15.75">
      <c r="A25" s="162"/>
      <c r="B25" s="55" t="s">
        <v>155</v>
      </c>
      <c r="C25" s="149"/>
      <c r="D25" s="149">
        <f>+'[1]BS-working'!AE22</f>
        <v>94693</v>
      </c>
      <c r="E25" s="150"/>
      <c r="F25" s="149">
        <v>88713</v>
      </c>
    </row>
    <row r="26" spans="1:6" ht="15.75">
      <c r="A26" s="162"/>
      <c r="B26" s="55" t="s">
        <v>156</v>
      </c>
      <c r="C26" s="149"/>
      <c r="D26" s="150">
        <f>-[1]Borrowings!Y17</f>
        <v>-502</v>
      </c>
      <c r="E26" s="150"/>
      <c r="F26" s="150">
        <v>-1448</v>
      </c>
    </row>
    <row r="27" spans="1:6" ht="15.75">
      <c r="A27" s="162"/>
      <c r="B27" s="55"/>
      <c r="C27" s="149"/>
      <c r="D27" s="166"/>
      <c r="E27" s="167"/>
      <c r="F27" s="168"/>
    </row>
    <row r="28" spans="1:6" ht="16.5" thickBot="1">
      <c r="A28" s="162"/>
      <c r="B28" s="55"/>
      <c r="C28" s="149"/>
      <c r="D28" s="169">
        <f>SUM(D25:D27)</f>
        <v>94191</v>
      </c>
      <c r="E28" s="167"/>
      <c r="F28" s="169">
        <f>SUM(F25:F27)</f>
        <v>87265</v>
      </c>
    </row>
    <row r="29" spans="1:6" ht="15.75" thickTop="1">
      <c r="A29" s="170"/>
      <c r="B29" s="171"/>
      <c r="C29" s="172"/>
      <c r="D29" s="173"/>
      <c r="E29" s="173"/>
      <c r="F29" s="174"/>
    </row>
    <row r="30" spans="1:6">
      <c r="A30" s="170"/>
      <c r="B30" s="171"/>
      <c r="C30" s="171"/>
      <c r="D30" s="171"/>
      <c r="E30" s="171"/>
      <c r="F30" s="1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income</vt:lpstr>
      <vt:lpstr>Bal sheet</vt:lpstr>
      <vt:lpstr>Equity</vt:lpstr>
      <vt:lpstr>Cash Flow</vt:lpstr>
      <vt:lpstr>Note-CF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2010-02-24T06:04:12Z</dcterms:created>
  <dcterms:modified xsi:type="dcterms:W3CDTF">2010-02-24T06:38:29Z</dcterms:modified>
</cp:coreProperties>
</file>